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75" windowWidth="19185" windowHeight="5325" tabRatio="879" activeTab="0"/>
  </bookViews>
  <sheets>
    <sheet name="Front_Page" sheetId="1" r:id="rId1"/>
    <sheet name="Table of Contents" sheetId="2" r:id="rId2"/>
    <sheet name="key Figures" sheetId="3" r:id="rId3"/>
    <sheet name="Financial Review" sheetId="4" r:id="rId4"/>
    <sheet name="Debt_detail" sheetId="5" r:id="rId5"/>
    <sheet name="Segment Review" sheetId="6" r:id="rId6"/>
    <sheet name="People" sheetId="7" r:id="rId7"/>
    <sheet name="Major Holdings" sheetId="8" r:id="rId8"/>
    <sheet name="Reconciliation_1" sheetId="9" r:id="rId9"/>
    <sheet name="Reconciliation 2" sheetId="10" r:id="rId10"/>
    <sheet name="Financial Statemen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A">#REF!</definedName>
    <definedName name="AAA" hidden="1">14</definedName>
    <definedName name="aaaaa" hidden="1">14</definedName>
    <definedName name="ABRIL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mortizações_de_aplicações_e_investimentos_financeiros_N1">#REF!</definedName>
    <definedName name="Ano">'[7]Setup'!$D$5</definedName>
    <definedName name="ANO_ANTERIOR">#REF!</definedName>
    <definedName name="ANO_CORRENTE">#REF!</definedName>
    <definedName name="aPAGAR" hidden="1">45</definedName>
    <definedName name="AS2DocOpenMode" hidden="1">"AS2DocumentEdit"</definedName>
    <definedName name="CAPITAIS_PROPRIOS_98">'[1]1998'!$P$68</definedName>
    <definedName name="Comentário">'[5]Setup'!$D$7</definedName>
    <definedName name="DAT1">#REF!</definedName>
    <definedName name="DAT14">'[4]SERV'!#REF!</definedName>
    <definedName name="DAT15">'[4]SERV'!#REF!</definedName>
    <definedName name="DAT16">'[4]SERV'!#REF!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ia">'[7]Setup'!$D$4</definedName>
    <definedName name="FEVEREIRO">#REF!</definedName>
    <definedName name="Imposto_sobre_o_rendimento_do_exercício">#REF!</definedName>
    <definedName name="JANEIRO">#REF!</definedName>
    <definedName name="JUNHO">#REF!</definedName>
    <definedName name="MACRO">#REF!</definedName>
    <definedName name="MAIO">#REF!</definedName>
    <definedName name="MARCO">#REF!</definedName>
    <definedName name="Mês">#REF!</definedName>
    <definedName name="MES2">#REF!</definedName>
    <definedName name="MES3">#REF!</definedName>
    <definedName name="MES4">#REF!</definedName>
    <definedName name="MES5">#REF!</definedName>
    <definedName name="MESES1">#REF!</definedName>
    <definedName name="MESES2">#REF!</definedName>
    <definedName name="meses31">#REF!</definedName>
    <definedName name="Novo">#REF!</definedName>
    <definedName name="Número_de_trabalhadores_____serve_apenas_para_os_indicadores_do_Flash">#REF!</definedName>
    <definedName name="Período">'[7]Setup'!$D$6</definedName>
    <definedName name="_xlnm.Print_Area" localSheetId="4">'Debt_detail'!$A$1:$Y$22</definedName>
    <definedName name="_xlnm.Print_Area" localSheetId="3">'Financial Review'!$A$1:$M$219</definedName>
    <definedName name="_xlnm.Print_Area" localSheetId="10">'Financial Statements'!$A$1:$M$104</definedName>
    <definedName name="_xlnm.Print_Area" localSheetId="0">'Front_Page'!$A$1:$G$28</definedName>
    <definedName name="_xlnm.Print_Area" localSheetId="2">'key Figures'!$A$1:$M$87</definedName>
    <definedName name="_xlnm.Print_Area" localSheetId="7">'Major Holdings'!$A$1:$K$52</definedName>
    <definedName name="_xlnm.Print_Area" localSheetId="6">'People'!$A$1:$J$19</definedName>
    <definedName name="_xlnm.Print_Area" localSheetId="9">'Reconciliation 2'!$A$1:$M$131</definedName>
    <definedName name="_xlnm.Print_Area" localSheetId="8">'Reconciliation_1'!$A$1:$U$115</definedName>
    <definedName name="_xlnm.Print_Area" localSheetId="5">'Segment Review'!$A$1:$M$99</definedName>
    <definedName name="_xlnm.Print_Area" localSheetId="1">'Table of Contents'!$A$1:$B$29</definedName>
    <definedName name="_xlnm.Print_Titles" localSheetId="3">'Financial Review'!$1:$5</definedName>
    <definedName name="_xlnm.Print_Titles" localSheetId="9">'Reconciliation 2'!$1:$5</definedName>
    <definedName name="_xlnm.Print_Titles" localSheetId="8">'Reconciliation_1'!$1:$15</definedName>
    <definedName name="_xlnm.Print_Titles" localSheetId="5">'Segment Review'!$1:$5</definedName>
    <definedName name="Res._liq._exercicio_98">'[1]1998'!$P$76</definedName>
    <definedName name="RESULTADOS_OPERAC._98">'[1]1998'!$P$151</definedName>
    <definedName name="S">'[3]1998'!$P$76</definedName>
    <definedName name="SAPBEXrevision" hidden="1">5</definedName>
    <definedName name="SAPBEXsysID" hidden="1">"B02"</definedName>
    <definedName name="SAPBEXwbID" hidden="1">"3RJ6LWJBITACNAVKGNIHFDYFJ"</definedName>
    <definedName name="TEST0">#REF!</definedName>
    <definedName name="TESTKEYS">#REF!</definedName>
    <definedName name="TESTVKEY">#REF!</definedName>
    <definedName name="ToCheck" hidden="1">28</definedName>
    <definedName name="TOTAL_DO_ACTIVO_98">'[1]1998'!$P$60</definedName>
  </definedNames>
  <calcPr fullCalcOnLoad="1"/>
</workbook>
</file>

<file path=xl/sharedStrings.xml><?xml version="1.0" encoding="utf-8"?>
<sst xmlns="http://schemas.openxmlformats.org/spreadsheetml/2006/main" count="1357" uniqueCount="341">
  <si>
    <t>Provisions for environmental charges</t>
  </si>
  <si>
    <t>Assets impairments</t>
  </si>
  <si>
    <t>BBLT (million bbl)</t>
  </si>
  <si>
    <t>TL (million bbl)</t>
  </si>
  <si>
    <t>Number of c-stores</t>
  </si>
  <si>
    <t xml:space="preserve">Electrical </t>
  </si>
  <si>
    <t>Industrial</t>
  </si>
  <si>
    <t>Commercial</t>
  </si>
  <si>
    <t>Trading</t>
  </si>
  <si>
    <t>Company</t>
  </si>
  <si>
    <t>Country</t>
  </si>
  <si>
    <t>Consolidation method</t>
  </si>
  <si>
    <t>Portugal</t>
  </si>
  <si>
    <t>Spain</t>
  </si>
  <si>
    <t>Key figures</t>
  </si>
  <si>
    <t>Financial Review</t>
  </si>
  <si>
    <t>Capital Expenditures</t>
  </si>
  <si>
    <t>Balance Sheet</t>
  </si>
  <si>
    <t>Segment Review</t>
  </si>
  <si>
    <t>Exploration and Production</t>
  </si>
  <si>
    <t>Refining and Marketing</t>
  </si>
  <si>
    <t>Major Holdings</t>
  </si>
  <si>
    <t>Reconciliation of reported and adjusted figures</t>
  </si>
  <si>
    <t>Financial Statements</t>
  </si>
  <si>
    <t>Consolidated Income Statement</t>
  </si>
  <si>
    <t>Consolidated Balance Sheet</t>
  </si>
  <si>
    <t>Table of Contents</t>
  </si>
  <si>
    <t>Key Figures</t>
  </si>
  <si>
    <t>Operating Data</t>
  </si>
  <si>
    <t>Capital expenditures</t>
  </si>
  <si>
    <t>Sales and Services Rendered</t>
  </si>
  <si>
    <t>Explorations &amp; Production</t>
  </si>
  <si>
    <t>Consolidated</t>
  </si>
  <si>
    <t>Lusitaniagás, S.A.</t>
  </si>
  <si>
    <t>EBITDA at replacement cost</t>
  </si>
  <si>
    <t>Non recurrent items</t>
  </si>
  <si>
    <t>Exclusion of non recurrent items</t>
  </si>
  <si>
    <t>Non recurrent items before income taxes</t>
  </si>
  <si>
    <t>Total non recurrent items</t>
  </si>
  <si>
    <t>Income taxes on non recurrent items</t>
  </si>
  <si>
    <t>Kuito (million bbl)</t>
  </si>
  <si>
    <t>Setgás, S.A.</t>
  </si>
  <si>
    <t>Petróleos de Portugal, Petrogal, S.A.</t>
  </si>
  <si>
    <t>Galp Energia España, S.A.</t>
  </si>
  <si>
    <t>CLCM - Companhia Logística da Madeira, S.A.</t>
  </si>
  <si>
    <t>CLC - Companhia Logística de Combustíveis, S.A.</t>
  </si>
  <si>
    <t>CLH - Compañia Logística de Hidrocarboros, S.A.</t>
  </si>
  <si>
    <t>GDP, Gás de Portugal, SGPS, S.A.</t>
  </si>
  <si>
    <t>GDP Distribuição, SGPS, S.A.</t>
  </si>
  <si>
    <t>Beiragás, S.A.</t>
  </si>
  <si>
    <t>Duriensegás, S.A.</t>
  </si>
  <si>
    <t>Tagusgás, S.A.</t>
  </si>
  <si>
    <t>Transgás, Armazenagem, S.A.</t>
  </si>
  <si>
    <t>EMPL - Europe MaghrebPipeline, Ltd</t>
  </si>
  <si>
    <t>Gasoduto Al-Andaluz, S.A.</t>
  </si>
  <si>
    <t>Gasoduto Extremadura, S.A.</t>
  </si>
  <si>
    <t xml:space="preserve">Full </t>
  </si>
  <si>
    <t xml:space="preserve">Proportional </t>
  </si>
  <si>
    <t>Full</t>
  </si>
  <si>
    <t xml:space="preserve">Equity </t>
  </si>
  <si>
    <t>Sales</t>
  </si>
  <si>
    <t>Tangible fixed assets</t>
  </si>
  <si>
    <t>Investments in associates</t>
  </si>
  <si>
    <t>Other receivables</t>
  </si>
  <si>
    <t>Deferred tax assets</t>
  </si>
  <si>
    <t>Total non current assets</t>
  </si>
  <si>
    <t>Inventories</t>
  </si>
  <si>
    <t>Trade receivables</t>
  </si>
  <si>
    <t>Cash and cash equivalents</t>
  </si>
  <si>
    <t>Total current assets</t>
  </si>
  <si>
    <t>Total assets</t>
  </si>
  <si>
    <t>Share capital</t>
  </si>
  <si>
    <t>Share premium</t>
  </si>
  <si>
    <t>Translation reserve</t>
  </si>
  <si>
    <t>Other reserves</t>
  </si>
  <si>
    <t>Hedging reserves</t>
  </si>
  <si>
    <t>Retained earnings</t>
  </si>
  <si>
    <t>Profit attributable to equity holders of the parent</t>
  </si>
  <si>
    <t>Equity attributable to equity holders of the parent</t>
  </si>
  <si>
    <t>Minority interest</t>
  </si>
  <si>
    <t>Total equity</t>
  </si>
  <si>
    <t>Bank loans and overdrafts</t>
  </si>
  <si>
    <t>Bonds</t>
  </si>
  <si>
    <t>Other payables</t>
  </si>
  <si>
    <t>Retirement and other benefit obligations</t>
  </si>
  <si>
    <t>Deferred tax liabilities</t>
  </si>
  <si>
    <t>Other financial instruments</t>
  </si>
  <si>
    <t>Provisions</t>
  </si>
  <si>
    <t>Total non current liabilities</t>
  </si>
  <si>
    <t>Trade payables</t>
  </si>
  <si>
    <t>Total current liabilities</t>
  </si>
  <si>
    <t>Total liabilities</t>
  </si>
  <si>
    <t>Total equity and liabilities</t>
  </si>
  <si>
    <t>Non current assets</t>
  </si>
  <si>
    <t>Current assets</t>
  </si>
  <si>
    <t>Equity</t>
  </si>
  <si>
    <t>Liabilities</t>
  </si>
  <si>
    <t>Non current liabilities</t>
  </si>
  <si>
    <t>Current liabilities</t>
  </si>
  <si>
    <t>Current Income tax recoverable</t>
  </si>
  <si>
    <t>Services rendered</t>
  </si>
  <si>
    <t>Other operating income</t>
  </si>
  <si>
    <t>Inventories consumed and sold</t>
  </si>
  <si>
    <t>Material and services consumed</t>
  </si>
  <si>
    <t>Amortisation and depreciation cost</t>
  </si>
  <si>
    <t>Provision and impairment of receivables</t>
  </si>
  <si>
    <t>Other operating costs</t>
  </si>
  <si>
    <t>Operating profit</t>
  </si>
  <si>
    <t>Financial costs</t>
  </si>
  <si>
    <t>Exchange gain (loss)</t>
  </si>
  <si>
    <t>Profit before taxes</t>
  </si>
  <si>
    <t>Income tax expense</t>
  </si>
  <si>
    <t>Profit before minority interest</t>
  </si>
  <si>
    <t>Profit attributable to minority interest</t>
  </si>
  <si>
    <t>Net profit for the period</t>
  </si>
  <si>
    <t>Earnings per share (in Euros)</t>
  </si>
  <si>
    <t>Total operating income</t>
  </si>
  <si>
    <t>Operating costs</t>
  </si>
  <si>
    <t>Total operating costs</t>
  </si>
  <si>
    <t>Operating income</t>
  </si>
  <si>
    <t>EBITDA</t>
  </si>
  <si>
    <t>Financial Data</t>
  </si>
  <si>
    <t>Million euros</t>
  </si>
  <si>
    <t>Key market indicators</t>
  </si>
  <si>
    <t>Operating expenses</t>
  </si>
  <si>
    <t>Income tax</t>
  </si>
  <si>
    <t>Minority Interests</t>
  </si>
  <si>
    <t>Others</t>
  </si>
  <si>
    <t>Exploration &amp; Production</t>
  </si>
  <si>
    <t>Refining &amp; Marketing</t>
  </si>
  <si>
    <t>Gas &amp; Power</t>
  </si>
  <si>
    <t>E&amp;P</t>
  </si>
  <si>
    <t>R&amp;M</t>
  </si>
  <si>
    <t>Total refined product sales (million tonnes)</t>
  </si>
  <si>
    <t>Exports (million tonnes)</t>
  </si>
  <si>
    <t>Number of service stations</t>
  </si>
  <si>
    <t>Total shareholder's equity</t>
  </si>
  <si>
    <t>Long term debt</t>
  </si>
  <si>
    <t>Short term debt</t>
  </si>
  <si>
    <t>Total debt</t>
  </si>
  <si>
    <t>Cash</t>
  </si>
  <si>
    <t>Total net debt</t>
  </si>
  <si>
    <t>Goodwill</t>
  </si>
  <si>
    <t>Sales and Sevices Rendered</t>
  </si>
  <si>
    <t>Supply and services</t>
  </si>
  <si>
    <t>Personnel costs</t>
  </si>
  <si>
    <t>Depreciations</t>
  </si>
  <si>
    <t>-</t>
  </si>
  <si>
    <t>Capital employed</t>
  </si>
  <si>
    <t>Fixed assets</t>
  </si>
  <si>
    <t>Consolidation adjustments</t>
  </si>
  <si>
    <t>G&amp;P</t>
  </si>
  <si>
    <t>Raw materials processed (million tonnes)</t>
  </si>
  <si>
    <t>Other operating revenues (expenses)</t>
  </si>
  <si>
    <t>Cost of goods sold</t>
  </si>
  <si>
    <t>Raw material processed (million tonnes)</t>
  </si>
  <si>
    <t>Inventory effect</t>
  </si>
  <si>
    <t>Sale of strategic stock</t>
  </si>
  <si>
    <t>Gains / losses on disposal of assets</t>
  </si>
  <si>
    <t>Excel Tables</t>
  </si>
  <si>
    <t>Galp Energia refining margin (Usd/bbl)</t>
  </si>
  <si>
    <t>Operating data</t>
  </si>
  <si>
    <t>Strategic stock</t>
  </si>
  <si>
    <t>Other assets (liabilities)</t>
  </si>
  <si>
    <t>Working capital</t>
  </si>
  <si>
    <t>Wholesale</t>
  </si>
  <si>
    <t>LPG</t>
  </si>
  <si>
    <t>EBITDA replacement cost</t>
  </si>
  <si>
    <t>Adjusted EBITDA</t>
  </si>
  <si>
    <t>4Q</t>
  </si>
  <si>
    <t>Average working production (kbbl/day)</t>
  </si>
  <si>
    <t>Oil sales direct clients (million tonnes)</t>
  </si>
  <si>
    <t>Natural gas sales (million m3)</t>
  </si>
  <si>
    <t>Adjusted depreciations</t>
  </si>
  <si>
    <t>Million euros (except otherwise noted)</t>
  </si>
  <si>
    <t>Dec, 31</t>
  </si>
  <si>
    <t>Other net operating revenue</t>
  </si>
  <si>
    <t>Other net operating revenues</t>
  </si>
  <si>
    <t>Adjusted other net oper. revenues</t>
  </si>
  <si>
    <t>Sept, 30</t>
  </si>
  <si>
    <t>Net total assets</t>
  </si>
  <si>
    <t>Inventory holding effect</t>
  </si>
  <si>
    <t>Crude processed (k bbl)</t>
  </si>
  <si>
    <t>Sales to direct clients (million tonnes)</t>
  </si>
  <si>
    <t>Retail</t>
  </si>
  <si>
    <t>Business Segment</t>
  </si>
  <si>
    <t>Equity Share</t>
  </si>
  <si>
    <t>Galp Power, SGPS, S.A.</t>
  </si>
  <si>
    <t>Galp Energia, S.A.</t>
  </si>
  <si>
    <t>Adjusted EBITDA by segment</t>
  </si>
  <si>
    <t>Other financial results</t>
  </si>
  <si>
    <t>Monobuoy restatment</t>
  </si>
  <si>
    <t>Assets write offs</t>
  </si>
  <si>
    <t>Employees contracts rescission</t>
  </si>
  <si>
    <t>Capital gains / losses on disposal of financial investments</t>
  </si>
  <si>
    <t>Assets Write offs</t>
  </si>
  <si>
    <t>Collections related to the sale of land</t>
  </si>
  <si>
    <t>Restructuring provision</t>
  </si>
  <si>
    <t>Unbundling depreciations</t>
  </si>
  <si>
    <t>Assets write-offs</t>
  </si>
  <si>
    <t>Assets write off</t>
  </si>
  <si>
    <t>Restructuring costs</t>
  </si>
  <si>
    <t>Other gains and losses</t>
  </si>
  <si>
    <t>Assets</t>
  </si>
  <si>
    <t>Other intangible fixed assets</t>
  </si>
  <si>
    <t>Investments in other participated companies</t>
  </si>
  <si>
    <t>Other financial investments</t>
  </si>
  <si>
    <t>Equity and liabilities</t>
  </si>
  <si>
    <t>CLH</t>
  </si>
  <si>
    <t>International Pipelines</t>
  </si>
  <si>
    <t xml:space="preserve">Setgás - Natural Gas Distribution Company </t>
  </si>
  <si>
    <t>Sub total</t>
  </si>
  <si>
    <t>Total</t>
  </si>
  <si>
    <t>People</t>
  </si>
  <si>
    <t>Corporte &amp; Others</t>
  </si>
  <si>
    <t>Total on site employees</t>
  </si>
  <si>
    <t>Service stations employees</t>
  </si>
  <si>
    <t>Total off site employees</t>
  </si>
  <si>
    <t>Non cash costs</t>
  </si>
  <si>
    <t>Change in working capital</t>
  </si>
  <si>
    <t>Cash flow from operating activities</t>
  </si>
  <si>
    <t>Net capital expenditures and disposals</t>
  </si>
  <si>
    <t>Change in strategic stocks holdings</t>
  </si>
  <si>
    <t>Cash flow from investing activities</t>
  </si>
  <si>
    <t>Financial Investments</t>
  </si>
  <si>
    <t>Taxes</t>
  </si>
  <si>
    <t>Subsidies</t>
  </si>
  <si>
    <t>Dividends paid / received</t>
  </si>
  <si>
    <t>Cash flow from financing activities</t>
  </si>
  <si>
    <t>Short term</t>
  </si>
  <si>
    <t>Long Term</t>
  </si>
  <si>
    <t>Bank debt</t>
  </si>
  <si>
    <t>Commercial paper</t>
  </si>
  <si>
    <t>Net debt</t>
  </si>
  <si>
    <t>Average life</t>
  </si>
  <si>
    <t>3Q</t>
  </si>
  <si>
    <t>Jun, 30</t>
  </si>
  <si>
    <t>2Q</t>
  </si>
  <si>
    <t>Mar, 31</t>
  </si>
  <si>
    <t>Adjusted provisions</t>
  </si>
  <si>
    <t>1Q</t>
  </si>
  <si>
    <t>Indemnities</t>
  </si>
  <si>
    <t>Restruturing costs</t>
  </si>
  <si>
    <t>n.a.</t>
  </si>
  <si>
    <t>Other finantial results</t>
  </si>
  <si>
    <r>
      <t>Adjusted EBITDA</t>
    </r>
    <r>
      <rPr>
        <b/>
        <vertAlign val="superscript"/>
        <sz val="8"/>
        <rFont val="Arial"/>
        <family val="2"/>
      </rPr>
      <t>1</t>
    </r>
  </si>
  <si>
    <r>
      <t>Power generation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(GWh)</t>
    </r>
  </si>
  <si>
    <r>
      <t>Rotterdam cracking refining margin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</si>
  <si>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Henry hub natural gas price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(Usd/MMbtu)</t>
    </r>
  </si>
  <si>
    <r>
      <t>Average brent dated price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(Usd/bbl)</t>
    </r>
  </si>
  <si>
    <r>
      <t>Average exchange rate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(Eur/Usd)</t>
    </r>
  </si>
  <si>
    <r>
      <t>Euribor - six month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(%)</t>
    </r>
  </si>
  <si>
    <t>Lisboagas, S.A.</t>
  </si>
  <si>
    <t>Galp Exploração e Produção Petrolífera, S.A.</t>
  </si>
  <si>
    <t>Debt detail</t>
  </si>
  <si>
    <t>Debt Detail</t>
  </si>
  <si>
    <t>Income from Associated Companies</t>
  </si>
  <si>
    <r>
      <t>Average brent dated price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</si>
  <si>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Diesel crack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(Usd/bbl)</t>
    </r>
  </si>
  <si>
    <r>
      <t>Gasoline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crack (Usd/bbl)</t>
    </r>
  </si>
  <si>
    <r>
      <t>Fuel oil crack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(Usd/bbl)</t>
    </r>
  </si>
  <si>
    <r>
      <t>Rotterdam hydroskimming refining margin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</si>
  <si>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Portuguese oil market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(million ton)</t>
    </r>
  </si>
  <si>
    <r>
      <t>Spanish oil market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(million ton)</t>
    </r>
  </si>
  <si>
    <r>
      <t>Portuguese natural gas market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(million m3)</t>
    </r>
  </si>
  <si>
    <r>
      <t>Average realized sale price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</si>
  <si>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Total sales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(million bbl)</t>
    </r>
  </si>
  <si>
    <r>
      <t>NG distribution clients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(thousands)</t>
    </r>
  </si>
  <si>
    <r>
      <t>Galp Gás Natural, S.A.</t>
    </r>
    <r>
      <rPr>
        <vertAlign val="superscript"/>
        <sz val="8"/>
        <rFont val="Arial"/>
        <family val="2"/>
      </rPr>
      <t>1</t>
    </r>
  </si>
  <si>
    <r>
      <t>Transgás, S.A.</t>
    </r>
    <r>
      <rPr>
        <vertAlign val="superscript"/>
        <sz val="8"/>
        <rFont val="Arial"/>
        <family val="2"/>
      </rPr>
      <t>2</t>
    </r>
  </si>
  <si>
    <t>Cash Flow</t>
  </si>
  <si>
    <t>Market Indicators</t>
  </si>
  <si>
    <t>Average net entitlement production (kbbl/day)</t>
  </si>
  <si>
    <t>Cash-Flow</t>
  </si>
  <si>
    <t>Total net entitlement production (million bbl)</t>
  </si>
  <si>
    <t xml:space="preserve">Million euros </t>
  </si>
  <si>
    <t>Turnover</t>
  </si>
  <si>
    <t>Operating profit replacement cost</t>
  </si>
  <si>
    <t>Net profit</t>
  </si>
  <si>
    <t>Net profit replacement cost</t>
  </si>
  <si>
    <t>Depreciations and provisions</t>
  </si>
  <si>
    <t>Net profit from associated companies</t>
  </si>
  <si>
    <t>Net profit from investments</t>
  </si>
  <si>
    <t>Net interest expenses</t>
  </si>
  <si>
    <t>Profit before tax and minority interests</t>
  </si>
  <si>
    <t xml:space="preserve">Net profit </t>
  </si>
  <si>
    <t>Net profit replacement cost adjusted</t>
  </si>
  <si>
    <t>Operating profit replacement cost adjusted</t>
  </si>
  <si>
    <t>Interest expenses</t>
  </si>
  <si>
    <r>
      <t>Operating profit replacement cost adjusted</t>
    </r>
    <r>
      <rPr>
        <b/>
        <vertAlign val="superscript"/>
        <sz val="8"/>
        <rFont val="Arial"/>
        <family val="2"/>
      </rPr>
      <t>1</t>
    </r>
  </si>
  <si>
    <r>
      <t>Net profit replacement cost adjusted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</si>
  <si>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Supply</t>
  </si>
  <si>
    <t>Infrastruture</t>
  </si>
  <si>
    <t>Power</t>
  </si>
  <si>
    <t>NG supply total sales volumes (million m3)</t>
  </si>
  <si>
    <t>Liberalised market sales volumes (million m3)</t>
  </si>
  <si>
    <t>Regulated market sales volumes (million m3)</t>
  </si>
  <si>
    <t>Residencial</t>
  </si>
  <si>
    <t>Other supply companies</t>
  </si>
  <si>
    <t>Financial results</t>
  </si>
  <si>
    <t>Financial profit</t>
  </si>
  <si>
    <t>Profit and cost on financial instruments</t>
  </si>
  <si>
    <t>Net debt to equity</t>
  </si>
  <si>
    <t>Non recurrent items of operating profit</t>
  </si>
  <si>
    <t>1H 2008 Results</t>
  </si>
  <si>
    <r>
      <t>Rotterdam hydroskimming + aromatics + base oil refining margin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</si>
  <si>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t>Income Tax</t>
  </si>
  <si>
    <t>Effective income tax</t>
  </si>
  <si>
    <t>Income tax replacement cost</t>
  </si>
  <si>
    <t>Income tax replacement cost adjusted</t>
  </si>
  <si>
    <r>
      <t>Income tax IFRS</t>
    </r>
    <r>
      <rPr>
        <b/>
        <vertAlign val="superscript"/>
        <sz val="8"/>
        <rFont val="Arial"/>
        <family val="2"/>
      </rPr>
      <t>1</t>
    </r>
  </si>
  <si>
    <r>
      <t>Natural gas net fixed assets</t>
    </r>
    <r>
      <rPr>
        <b/>
        <vertAlign val="superscript"/>
        <sz val="8"/>
        <rFont val="Arial"/>
        <family val="2"/>
      </rPr>
      <t>3</t>
    </r>
  </si>
  <si>
    <r>
      <t>Power generation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(GWh)</t>
    </r>
  </si>
  <si>
    <r>
      <t>Sales of electricity to the grid</t>
    </r>
    <r>
      <rPr>
        <b/>
        <vertAlign val="superscript"/>
        <sz val="8"/>
        <rFont val="Arial"/>
        <family val="2"/>
      </rPr>
      <t>2</t>
    </r>
  </si>
  <si>
    <t>Operating profit at replacement cost</t>
  </si>
  <si>
    <t>Adjusted operating profit</t>
  </si>
  <si>
    <t>Adjusted operating profit by segment</t>
  </si>
  <si>
    <t>Income statement</t>
  </si>
  <si>
    <t>Income statement items</t>
  </si>
  <si>
    <r>
      <t>1</t>
    </r>
    <r>
      <rPr>
        <sz val="10"/>
        <rFont val="Arial"/>
        <family val="2"/>
      </rPr>
      <t xml:space="preserve"> Adjusted figures exclude inventory effects and other non recurrent items.</t>
    </r>
  </si>
  <si>
    <r>
      <t>1</t>
    </r>
    <r>
      <rPr>
        <sz val="10"/>
        <rFont val="Arial"/>
        <family val="2"/>
      </rPr>
      <t xml:space="preserve"> Source: Platts.</t>
    </r>
  </si>
  <si>
    <r>
      <t xml:space="preserve">2 </t>
    </r>
    <r>
      <rPr>
        <sz val="10"/>
        <rFont val="Arial"/>
        <family val="2"/>
      </rPr>
      <t>Source: Reuters.</t>
    </r>
  </si>
  <si>
    <r>
      <t>3</t>
    </r>
    <r>
      <rPr>
        <sz val="10"/>
        <rFont val="Arial"/>
        <family val="2"/>
      </rPr>
      <t xml:space="preserve"> Source: Platts.</t>
    </r>
  </si>
  <si>
    <r>
      <t>4</t>
    </r>
    <r>
      <rPr>
        <sz val="10"/>
        <rFont val="Arial"/>
        <family val="2"/>
      </rPr>
      <t xml:space="preserve"> Source: European Central Bank. Euribor 360.</t>
    </r>
  </si>
  <si>
    <r>
      <t>1</t>
    </r>
    <r>
      <rPr>
        <sz val="10"/>
        <rFont val="Arial"/>
        <family val="2"/>
      </rPr>
      <t xml:space="preserve"> Includes unconsolidated companies where Galp Energia has a significant interest.</t>
    </r>
  </si>
  <si>
    <r>
      <t>2</t>
    </r>
    <r>
      <rPr>
        <sz val="10"/>
        <rFont val="Arial"/>
        <family val="2"/>
      </rPr>
      <t xml:space="preserve"> Source: Platts; ULSD 50 ppm NWE CIF ARA.</t>
    </r>
  </si>
  <si>
    <r>
      <t xml:space="preserve">3 </t>
    </r>
    <r>
      <rPr>
        <sz val="10"/>
        <rFont val="Arial"/>
        <family val="2"/>
      </rPr>
      <t>Source: Platts; Premium Unleaded NWE CIF ARA.</t>
    </r>
  </si>
  <si>
    <r>
      <t>4</t>
    </r>
    <r>
      <rPr>
        <sz val="10"/>
        <rFont val="Arial"/>
        <family val="2"/>
      </rPr>
      <t xml:space="preserve"> Source: Platts; 1% LSFO, NWE CIF ARA.</t>
    </r>
  </si>
  <si>
    <r>
      <t>5</t>
    </r>
    <r>
      <rPr>
        <sz val="10"/>
        <rFont val="Arial"/>
        <family val="2"/>
      </rPr>
      <t xml:space="preserve"> Source: Apetro.</t>
    </r>
  </si>
  <si>
    <r>
      <t>6</t>
    </r>
    <r>
      <rPr>
        <sz val="10"/>
        <rFont val="Arial"/>
        <family val="2"/>
      </rPr>
      <t xml:space="preserve"> Source: Cores. Information available up to May for 2Q07 and 2Q08</t>
    </r>
  </si>
  <si>
    <r>
      <t>7</t>
    </r>
    <r>
      <rPr>
        <sz val="10"/>
        <rFont val="Arial"/>
        <family val="2"/>
      </rPr>
      <t xml:space="preserve"> Source: Galp Energia. </t>
    </r>
  </si>
  <si>
    <r>
      <t>1</t>
    </r>
    <r>
      <rPr>
        <sz val="10"/>
        <rFont val="Arial"/>
        <family val="2"/>
      </rPr>
      <t xml:space="preserve"> Includes IRP from Angola since 2007</t>
    </r>
  </si>
  <si>
    <r>
      <t>1</t>
    </r>
    <r>
      <rPr>
        <sz val="10"/>
        <rFont val="Arial Narrow"/>
        <family val="2"/>
      </rPr>
      <t xml:space="preserve"> Considers the effective sales and the loans granted and received.</t>
    </r>
  </si>
  <si>
    <r>
      <t>2</t>
    </r>
    <r>
      <rPr>
        <sz val="10"/>
        <rFont val="Arial Narrow"/>
        <family val="2"/>
      </rPr>
      <t xml:space="preserve"> Considers effective sales. </t>
    </r>
  </si>
  <si>
    <r>
      <t>1</t>
    </r>
    <r>
      <rPr>
        <sz val="10"/>
        <rFont val="Arial Narrow"/>
        <family val="2"/>
      </rPr>
      <t xml:space="preserve"> Source: Platts.</t>
    </r>
  </si>
  <si>
    <r>
      <t>1</t>
    </r>
    <r>
      <rPr>
        <sz val="10"/>
        <rFont val="Arial Narrow"/>
        <family val="2"/>
      </rPr>
      <t xml:space="preserve"> Includes unconsolidated companies where Galp Energia holds a significant interest.</t>
    </r>
  </si>
  <si>
    <r>
      <t>2</t>
    </r>
    <r>
      <rPr>
        <sz val="10"/>
        <rFont val="Arial Narrow"/>
        <family val="2"/>
      </rPr>
      <t xml:space="preserve"> Includes Energin, a company consolidated under the equity method, where Galp Energia holds 35%. In the first half 2008 Energin power generation and sales to the grid were 457 GWh and 123 GWh, respectively.</t>
    </r>
  </si>
  <si>
    <r>
      <t>3</t>
    </r>
    <r>
      <rPr>
        <sz val="10"/>
        <rFont val="Arial Narrow"/>
        <family val="2"/>
      </rPr>
      <t xml:space="preserve"> Excludes financial investment.</t>
    </r>
  </si>
  <si>
    <r>
      <t xml:space="preserve">1 </t>
    </r>
    <r>
      <rPr>
        <sz val="10"/>
        <rFont val="Arial Narrow"/>
        <family val="2"/>
      </rPr>
      <t>Fomer Transgás, S.A.</t>
    </r>
  </si>
  <si>
    <r>
      <t>2</t>
    </r>
    <r>
      <rPr>
        <sz val="10"/>
        <rFont val="Arial Narrow"/>
        <family val="2"/>
      </rPr>
      <t xml:space="preserve"> Former Transgás Industria, S.A.</t>
    </r>
  </si>
  <si>
    <t>Provisions for other risks and charges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</si>
</sst>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%"/>
    <numFmt numFmtId="169" formatCode="#,###;\(#,###\);\-"/>
    <numFmt numFmtId="170" formatCode="0.0%;\(0.0%\)"/>
    <numFmt numFmtId="171" formatCode="#,##0.0"/>
    <numFmt numFmtId="172" formatCode="#,##0.0;\(#,###.0\);\-"/>
    <numFmt numFmtId="173" formatCode="#,##0;\(#,###\);\-"/>
    <numFmt numFmtId="174" formatCode="#,##0.00;\(#,###.00\);\-"/>
    <numFmt numFmtId="175" formatCode="_-* #,##0_-;\(#,##0\);\-_)"/>
    <numFmt numFmtId="176" formatCode="_-* #,##0.0_-;\(#,##0.0\);\-_)"/>
    <numFmt numFmtId="177" formatCode="_-* #,##0.00_-;\(#,##0.00\);\-_)"/>
    <numFmt numFmtId="178" formatCode="_-* #,##0.000_-;\(#,##0.000\);\-_)"/>
    <numFmt numFmtId="179" formatCode="_-* #,##0.0000_-;\(#,##0.0000\);\-_)"/>
    <numFmt numFmtId="180" formatCode="_-* #,##0.00000_-;\(#,##0.00000\);\-_)"/>
    <numFmt numFmtId="181" formatCode="_-* #,##0.0\ _€_-;\-* #,##0.0\ _€_-;_-* &quot;-&quot;?\ _€_-;_-@_-"/>
    <numFmt numFmtId="182" formatCode="_-* #,##0.00\ _€_-;\-* #,##0.00\ _€_-;_-* &quot;-&quot;?\ _€_-;_-@_-"/>
    <numFmt numFmtId="183" formatCode="_-* #,##0.000\ _€_-;\-* #,##0.000\ _€_-;_-* &quot;-&quot;?\ _€_-;_-@_-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Univers (E1)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u val="single"/>
      <sz val="10"/>
      <name val="Dax"/>
      <family val="0"/>
    </font>
    <font>
      <b/>
      <u val="single"/>
      <sz val="10"/>
      <color indexed="8"/>
      <name val="Dax"/>
      <family val="0"/>
    </font>
    <font>
      <sz val="10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u val="single"/>
      <sz val="10"/>
      <color indexed="52"/>
      <name val="Arial Narrow"/>
      <family val="2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10"/>
      <color indexed="8"/>
      <name val="Arial Narrow"/>
      <family val="2"/>
    </font>
    <font>
      <b/>
      <u val="single"/>
      <sz val="8"/>
      <color indexed="8"/>
      <name val="Arial Narrow"/>
      <family val="2"/>
    </font>
    <font>
      <sz val="6"/>
      <name val="Arial Narrow"/>
      <family val="2"/>
    </font>
    <font>
      <b/>
      <sz val="12"/>
      <color indexed="9"/>
      <name val="Arial Narrow"/>
      <family val="2"/>
    </font>
    <font>
      <b/>
      <sz val="20"/>
      <color indexed="9"/>
      <name val="Arial Narrow"/>
      <family val="2"/>
    </font>
    <font>
      <b/>
      <u val="single"/>
      <sz val="10"/>
      <color indexed="53"/>
      <name val="Arial Narrow"/>
      <family val="2"/>
    </font>
    <font>
      <b/>
      <sz val="12"/>
      <color indexed="53"/>
      <name val="Arial Narrow"/>
      <family val="2"/>
    </font>
    <font>
      <sz val="8"/>
      <name val="Dax"/>
      <family val="0"/>
    </font>
    <font>
      <sz val="8"/>
      <name val="Dax-Medium"/>
      <family val="0"/>
    </font>
    <font>
      <sz val="8"/>
      <name val="Dax-Regular"/>
      <family val="0"/>
    </font>
    <font>
      <b/>
      <sz val="8"/>
      <name val="Arial"/>
      <family val="2"/>
    </font>
    <font>
      <b/>
      <sz val="8"/>
      <color indexed="9"/>
      <name val="Dax"/>
      <family val="0"/>
    </font>
    <font>
      <sz val="8"/>
      <color indexed="8"/>
      <name val="Arial"/>
      <family val="2"/>
    </font>
    <font>
      <sz val="10"/>
      <name val="Dax-Regular"/>
      <family val="0"/>
    </font>
    <font>
      <b/>
      <sz val="8"/>
      <name val="Dax-Regular"/>
      <family val="0"/>
    </font>
    <font>
      <b/>
      <sz val="8"/>
      <color indexed="9"/>
      <name val="Arial"/>
      <family val="2"/>
    </font>
    <font>
      <b/>
      <sz val="9"/>
      <name val="Arial"/>
      <family val="2"/>
    </font>
    <font>
      <sz val="7.5"/>
      <name val="Dax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indexed="52"/>
      <name val="Arial"/>
      <family val="2"/>
    </font>
    <font>
      <b/>
      <u val="single"/>
      <sz val="10"/>
      <color indexed="53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8"/>
      <color indexed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Narrow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1" borderId="1" applyBorder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2" applyNumberFormat="0" applyProtection="0">
      <alignment vertical="center"/>
    </xf>
    <xf numFmtId="4" fontId="4" fillId="2" borderId="2" applyNumberFormat="0" applyProtection="0">
      <alignment vertical="center"/>
    </xf>
    <xf numFmtId="4" fontId="3" fillId="2" borderId="2" applyNumberFormat="0" applyProtection="0">
      <alignment horizontal="left" vertical="center" indent="1"/>
    </xf>
    <xf numFmtId="0" fontId="3" fillId="2" borderId="2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2" applyNumberFormat="0" applyProtection="0">
      <alignment horizontal="right" vertical="center"/>
    </xf>
    <xf numFmtId="4" fontId="5" fillId="5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8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1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12" borderId="2" applyNumberFormat="0" applyProtection="0">
      <alignment horizontal="right" vertical="center"/>
    </xf>
    <xf numFmtId="4" fontId="3" fillId="13" borderId="3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2" applyNumberFormat="0" applyProtection="0">
      <alignment horizontal="left" vertical="center" indent="1"/>
    </xf>
    <xf numFmtId="0" fontId="0" fillId="15" borderId="2" applyNumberFormat="0" applyProtection="0">
      <alignment horizontal="left" vertical="top" indent="1"/>
    </xf>
    <xf numFmtId="0" fontId="0" fillId="3" borderId="2" applyNumberFormat="0" applyProtection="0">
      <alignment horizontal="left" vertical="center" indent="1"/>
    </xf>
    <xf numFmtId="0" fontId="0" fillId="3" borderId="2" applyNumberFormat="0" applyProtection="0">
      <alignment horizontal="left" vertical="top" indent="1"/>
    </xf>
    <xf numFmtId="0" fontId="0" fillId="16" borderId="2" applyNumberFormat="0" applyProtection="0">
      <alignment horizontal="left" vertical="center" indent="1"/>
    </xf>
    <xf numFmtId="0" fontId="0" fillId="16" borderId="2" applyNumberFormat="0" applyProtection="0">
      <alignment horizontal="left" vertical="top" indent="1"/>
    </xf>
    <xf numFmtId="0" fontId="0" fillId="14" borderId="2" applyNumberFormat="0" applyProtection="0">
      <alignment horizontal="left" vertical="center" indent="1"/>
    </xf>
    <xf numFmtId="0" fontId="0" fillId="14" borderId="2" applyNumberFormat="0" applyProtection="0">
      <alignment horizontal="left" vertical="top" indent="1"/>
    </xf>
    <xf numFmtId="4" fontId="5" fillId="17" borderId="2" applyNumberFormat="0" applyProtection="0">
      <alignment vertical="center"/>
    </xf>
    <xf numFmtId="4" fontId="7" fillId="17" borderId="2" applyNumberFormat="0" applyProtection="0">
      <alignment vertical="center"/>
    </xf>
    <xf numFmtId="4" fontId="5" fillId="17" borderId="2" applyNumberFormat="0" applyProtection="0">
      <alignment horizontal="left" vertical="center" indent="1"/>
    </xf>
    <xf numFmtId="0" fontId="5" fillId="17" borderId="2" applyNumberFormat="0" applyProtection="0">
      <alignment horizontal="left" vertical="top" indent="1"/>
    </xf>
    <xf numFmtId="4" fontId="5" fillId="14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5" fillId="3" borderId="2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2" applyNumberFormat="0" applyProtection="0">
      <alignment horizontal="right" vertical="center"/>
    </xf>
  </cellStyleXfs>
  <cellXfs count="168">
    <xf numFmtId="0" fontId="0" fillId="0" borderId="0" xfId="0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21" applyFont="1" applyAlignment="1">
      <alignment/>
    </xf>
    <xf numFmtId="0" fontId="16" fillId="0" borderId="0" xfId="0" applyFont="1" applyAlignment="1">
      <alignment horizontal="left" indent="1"/>
    </xf>
    <xf numFmtId="0" fontId="16" fillId="0" borderId="0" xfId="21" applyFont="1" applyAlignment="1">
      <alignment horizontal="left" indent="1"/>
    </xf>
    <xf numFmtId="0" fontId="17" fillId="0" borderId="0" xfId="21" applyFont="1" applyAlignment="1">
      <alignment horizontal="left" indent="1"/>
    </xf>
    <xf numFmtId="0" fontId="18" fillId="0" borderId="0" xfId="0" applyFont="1" applyAlignment="1">
      <alignment/>
    </xf>
    <xf numFmtId="0" fontId="21" fillId="0" borderId="0" xfId="21" applyFont="1" applyAlignment="1">
      <alignment horizontal="left" indent="1"/>
    </xf>
    <xf numFmtId="0" fontId="20" fillId="0" borderId="0" xfId="0" applyFont="1" applyAlignment="1">
      <alignment/>
    </xf>
    <xf numFmtId="168" fontId="19" fillId="0" borderId="0" xfId="22" applyNumberFormat="1" applyFont="1" applyFill="1" applyBorder="1" applyAlignment="1">
      <alignment/>
    </xf>
    <xf numFmtId="168" fontId="12" fillId="0" borderId="0" xfId="22" applyNumberFormat="1" applyFont="1" applyAlignment="1">
      <alignment/>
    </xf>
    <xf numFmtId="3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22" fillId="0" borderId="0" xfId="21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22" fillId="0" borderId="0" xfId="21" applyFont="1" applyAlignment="1">
      <alignment horizontal="left" indent="3"/>
    </xf>
    <xf numFmtId="0" fontId="12" fillId="0" borderId="0" xfId="0" applyFont="1" applyBorder="1" applyAlignment="1">
      <alignment/>
    </xf>
    <xf numFmtId="0" fontId="21" fillId="0" borderId="0" xfId="21" applyFont="1" applyAlignment="1">
      <alignment horizontal="left"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/>
    </xf>
    <xf numFmtId="171" fontId="12" fillId="0" borderId="0" xfId="0" applyNumberFormat="1" applyFont="1" applyAlignment="1">
      <alignment/>
    </xf>
    <xf numFmtId="0" fontId="12" fillId="9" borderId="0" xfId="0" applyFont="1" applyFill="1" applyAlignment="1">
      <alignment/>
    </xf>
    <xf numFmtId="0" fontId="13" fillId="9" borderId="0" xfId="0" applyFont="1" applyFill="1" applyAlignment="1">
      <alignment/>
    </xf>
    <xf numFmtId="0" fontId="14" fillId="9" borderId="0" xfId="0" applyFont="1" applyFill="1" applyAlignment="1">
      <alignment/>
    </xf>
    <xf numFmtId="0" fontId="24" fillId="9" borderId="0" xfId="0" applyFont="1" applyFill="1" applyAlignment="1">
      <alignment/>
    </xf>
    <xf numFmtId="0" fontId="25" fillId="9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19" borderId="4" xfId="0" applyFont="1" applyFill="1" applyBorder="1" applyAlignment="1">
      <alignment/>
    </xf>
    <xf numFmtId="0" fontId="29" fillId="20" borderId="5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31" fillId="0" borderId="7" xfId="0" applyFont="1" applyBorder="1" applyAlignment="1">
      <alignment horizontal="left" indent="1"/>
    </xf>
    <xf numFmtId="0" fontId="32" fillId="9" borderId="0" xfId="0" applyFont="1" applyFill="1" applyBorder="1" applyAlignment="1">
      <alignment horizontal="left"/>
    </xf>
    <xf numFmtId="0" fontId="29" fillId="20" borderId="0" xfId="0" applyFont="1" applyFill="1" applyBorder="1" applyAlignment="1">
      <alignment horizontal="right" vertical="center"/>
    </xf>
    <xf numFmtId="0" fontId="5" fillId="19" borderId="8" xfId="0" applyFont="1" applyFill="1" applyBorder="1" applyAlignment="1">
      <alignment horizontal="centerContinuous"/>
    </xf>
    <xf numFmtId="0" fontId="33" fillId="20" borderId="9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left" indent="1"/>
    </xf>
    <xf numFmtId="0" fontId="36" fillId="9" borderId="0" xfId="0" applyFont="1" applyFill="1" applyBorder="1" applyAlignment="1">
      <alignment horizontal="left"/>
    </xf>
    <xf numFmtId="0" fontId="1" fillId="19" borderId="4" xfId="0" applyFont="1" applyFill="1" applyBorder="1" applyAlignment="1">
      <alignment/>
    </xf>
    <xf numFmtId="0" fontId="1" fillId="20" borderId="5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left" wrapText="1" indent="1"/>
    </xf>
    <xf numFmtId="173" fontId="1" fillId="0" borderId="6" xfId="0" applyNumberFormat="1" applyFont="1" applyBorder="1" applyAlignment="1">
      <alignment horizontal="right"/>
    </xf>
    <xf numFmtId="173" fontId="31" fillId="0" borderId="6" xfId="0" applyNumberFormat="1" applyFont="1" applyBorder="1" applyAlignment="1">
      <alignment horizontal="right"/>
    </xf>
    <xf numFmtId="0" fontId="34" fillId="0" borderId="12" xfId="0" applyFont="1" applyBorder="1" applyAlignment="1">
      <alignment/>
    </xf>
    <xf numFmtId="0" fontId="31" fillId="0" borderId="6" xfId="0" applyFont="1" applyBorder="1" applyAlignment="1">
      <alignment horizontal="left" indent="1"/>
    </xf>
    <xf numFmtId="9" fontId="1" fillId="0" borderId="6" xfId="22" applyFont="1" applyBorder="1" applyAlignment="1">
      <alignment horizontal="right"/>
    </xf>
    <xf numFmtId="0" fontId="5" fillId="19" borderId="8" xfId="0" applyFont="1" applyFill="1" applyBorder="1" applyAlignment="1">
      <alignment horizontal="centerContinuous" readingOrder="2"/>
    </xf>
    <xf numFmtId="0" fontId="1" fillId="0" borderId="6" xfId="0" applyFont="1" applyBorder="1" applyAlignment="1">
      <alignment horizontal="left" indent="2"/>
    </xf>
    <xf numFmtId="0" fontId="1" fillId="0" borderId="6" xfId="0" applyFont="1" applyBorder="1" applyAlignment="1">
      <alignment horizontal="left"/>
    </xf>
    <xf numFmtId="0" fontId="28" fillId="19" borderId="13" xfId="0" applyFont="1" applyFill="1" applyBorder="1" applyAlignment="1">
      <alignment horizontal="center" vertical="center"/>
    </xf>
    <xf numFmtId="0" fontId="28" fillId="19" borderId="14" xfId="0" applyFont="1" applyFill="1" applyBorder="1" applyAlignment="1">
      <alignment horizontal="center" vertical="center"/>
    </xf>
    <xf numFmtId="0" fontId="28" fillId="19" borderId="1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9" fontId="1" fillId="0" borderId="6" xfId="22" applyFont="1" applyBorder="1" applyAlignment="1">
      <alignment horizontal="center"/>
    </xf>
    <xf numFmtId="0" fontId="33" fillId="20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indent="2"/>
    </xf>
    <xf numFmtId="174" fontId="31" fillId="0" borderId="6" xfId="0" applyNumberFormat="1" applyFont="1" applyBorder="1" applyAlignment="1">
      <alignment horizontal="right"/>
    </xf>
    <xf numFmtId="0" fontId="31" fillId="0" borderId="6" xfId="0" applyFont="1" applyBorder="1" applyAlignment="1">
      <alignment horizontal="left"/>
    </xf>
    <xf numFmtId="0" fontId="37" fillId="0" borderId="6" xfId="0" applyFont="1" applyBorder="1" applyAlignment="1">
      <alignment horizontal="left"/>
    </xf>
    <xf numFmtId="0" fontId="31" fillId="0" borderId="7" xfId="0" applyFont="1" applyBorder="1" applyAlignment="1">
      <alignment horizontal="left"/>
    </xf>
    <xf numFmtId="0" fontId="31" fillId="0" borderId="7" xfId="0" applyFont="1" applyBorder="1" applyAlignment="1">
      <alignment/>
    </xf>
    <xf numFmtId="0" fontId="31" fillId="0" borderId="7" xfId="0" applyFont="1" applyBorder="1" applyAlignment="1">
      <alignment horizontal="right"/>
    </xf>
    <xf numFmtId="0" fontId="37" fillId="0" borderId="7" xfId="0" applyFont="1" applyBorder="1" applyAlignment="1">
      <alignment/>
    </xf>
    <xf numFmtId="0" fontId="30" fillId="0" borderId="7" xfId="0" applyFont="1" applyFill="1" applyBorder="1" applyAlignment="1">
      <alignment horizontal="left"/>
    </xf>
    <xf numFmtId="0" fontId="33" fillId="20" borderId="9" xfId="0" applyFont="1" applyFill="1" applyBorder="1" applyAlignment="1">
      <alignment horizontal="centerContinuous" vertical="center"/>
    </xf>
    <xf numFmtId="0" fontId="33" fillId="20" borderId="0" xfId="0" applyFont="1" applyFill="1" applyBorder="1" applyAlignment="1">
      <alignment horizontal="center" vertical="center"/>
    </xf>
    <xf numFmtId="0" fontId="33" fillId="20" borderId="15" xfId="0" applyFont="1" applyFill="1" applyBorder="1" applyAlignment="1">
      <alignment horizontal="centerContinuous" vertical="center"/>
    </xf>
    <xf numFmtId="0" fontId="28" fillId="19" borderId="4" xfId="0" applyFont="1" applyFill="1" applyBorder="1" applyAlignment="1">
      <alignment horizontal="centerContinuous"/>
    </xf>
    <xf numFmtId="173" fontId="31" fillId="0" borderId="6" xfId="0" applyNumberFormat="1" applyFont="1" applyFill="1" applyBorder="1" applyAlignment="1">
      <alignment horizontal="right"/>
    </xf>
    <xf numFmtId="173" fontId="1" fillId="0" borderId="6" xfId="0" applyNumberFormat="1" applyFont="1" applyFill="1" applyBorder="1" applyAlignment="1">
      <alignment horizontal="right"/>
    </xf>
    <xf numFmtId="0" fontId="29" fillId="20" borderId="5" xfId="0" applyFont="1" applyFill="1" applyBorder="1" applyAlignment="1">
      <alignment horizontal="centerContinuous" vertical="center"/>
    </xf>
    <xf numFmtId="0" fontId="28" fillId="19" borderId="14" xfId="0" applyFont="1" applyFill="1" applyBorder="1" applyAlignment="1">
      <alignment vertical="center" wrapText="1"/>
    </xf>
    <xf numFmtId="0" fontId="38" fillId="19" borderId="8" xfId="0" applyFont="1" applyFill="1" applyBorder="1" applyAlignment="1">
      <alignment vertical="center" wrapText="1"/>
    </xf>
    <xf numFmtId="0" fontId="1" fillId="0" borderId="6" xfId="0" applyFont="1" applyBorder="1" applyAlignment="1">
      <alignment horizontal="right"/>
    </xf>
    <xf numFmtId="0" fontId="1" fillId="0" borderId="6" xfId="0" applyFont="1" applyFill="1" applyBorder="1" applyAlignment="1">
      <alignment horizontal="left" indent="1"/>
    </xf>
    <xf numFmtId="0" fontId="12" fillId="0" borderId="0" xfId="0" applyFont="1" applyFill="1" applyAlignment="1">
      <alignment/>
    </xf>
    <xf numFmtId="0" fontId="31" fillId="0" borderId="6" xfId="0" applyFont="1" applyFill="1" applyBorder="1" applyAlignment="1">
      <alignment horizontal="left" indent="1"/>
    </xf>
    <xf numFmtId="0" fontId="31" fillId="0" borderId="7" xfId="0" applyFont="1" applyBorder="1" applyAlignment="1">
      <alignment horizontal="left" indent="2"/>
    </xf>
    <xf numFmtId="0" fontId="1" fillId="0" borderId="7" xfId="0" applyFont="1" applyBorder="1" applyAlignment="1">
      <alignment horizontal="left" indent="3"/>
    </xf>
    <xf numFmtId="175" fontId="1" fillId="0" borderId="6" xfId="0" applyNumberFormat="1" applyFont="1" applyBorder="1" applyAlignment="1">
      <alignment horizontal="right"/>
    </xf>
    <xf numFmtId="175" fontId="1" fillId="0" borderId="6" xfId="0" applyNumberFormat="1" applyFont="1" applyBorder="1" applyAlignment="1">
      <alignment/>
    </xf>
    <xf numFmtId="175" fontId="31" fillId="0" borderId="7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5" fontId="31" fillId="0" borderId="6" xfId="0" applyNumberFormat="1" applyFont="1" applyBorder="1" applyAlignment="1">
      <alignment/>
    </xf>
    <xf numFmtId="0" fontId="26" fillId="0" borderId="0" xfId="0" applyFont="1" applyAlignment="1">
      <alignment horizontal="left"/>
    </xf>
    <xf numFmtId="176" fontId="1" fillId="0" borderId="6" xfId="0" applyNumberFormat="1" applyFont="1" applyFill="1" applyBorder="1" applyAlignment="1">
      <alignment horizontal="right"/>
    </xf>
    <xf numFmtId="176" fontId="31" fillId="0" borderId="6" xfId="0" applyNumberFormat="1" applyFont="1" applyBorder="1" applyAlignment="1">
      <alignment/>
    </xf>
    <xf numFmtId="0" fontId="16" fillId="0" borderId="0" xfId="21" applyFont="1" applyFill="1" applyAlignment="1">
      <alignment/>
    </xf>
    <xf numFmtId="175" fontId="1" fillId="0" borderId="6" xfId="0" applyNumberFormat="1" applyFont="1" applyFill="1" applyBorder="1" applyAlignment="1">
      <alignment/>
    </xf>
    <xf numFmtId="173" fontId="1" fillId="21" borderId="6" xfId="0" applyNumberFormat="1" applyFont="1" applyFill="1" applyBorder="1" applyAlignment="1">
      <alignment horizontal="right"/>
    </xf>
    <xf numFmtId="175" fontId="31" fillId="0" borderId="6" xfId="0" applyNumberFormat="1" applyFont="1" applyBorder="1" applyAlignment="1">
      <alignment horizontal="right"/>
    </xf>
    <xf numFmtId="175" fontId="1" fillId="0" borderId="6" xfId="0" applyNumberFormat="1" applyFont="1" applyFill="1" applyBorder="1" applyAlignment="1">
      <alignment horizontal="right"/>
    </xf>
    <xf numFmtId="0" fontId="31" fillId="0" borderId="11" xfId="0" applyFont="1" applyBorder="1" applyAlignment="1">
      <alignment horizontal="left" indent="1"/>
    </xf>
    <xf numFmtId="0" fontId="18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21" applyFont="1" applyAlignment="1">
      <alignment horizontal="left" indent="1"/>
    </xf>
    <xf numFmtId="0" fontId="44" fillId="0" borderId="0" xfId="21" applyFont="1" applyFill="1" applyAlignment="1" quotePrefix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1" fillId="0" borderId="11" xfId="0" applyFont="1" applyBorder="1" applyAlignment="1">
      <alignment horizontal="left" vertical="center" indent="1"/>
    </xf>
    <xf numFmtId="170" fontId="31" fillId="20" borderId="10" xfId="22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indent="1"/>
    </xf>
    <xf numFmtId="0" fontId="44" fillId="0" borderId="0" xfId="21" applyFont="1" applyAlignment="1">
      <alignment horizontal="left" indent="1"/>
    </xf>
    <xf numFmtId="0" fontId="43" fillId="0" borderId="0" xfId="20" applyFont="1" applyAlignment="1">
      <alignment horizontal="left" indent="1"/>
    </xf>
    <xf numFmtId="0" fontId="46" fillId="0" borderId="0" xfId="21" applyFont="1" applyAlignment="1">
      <alignment horizontal="left" indent="2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31" fillId="20" borderId="10" xfId="0" applyFont="1" applyFill="1" applyBorder="1" applyAlignment="1">
      <alignment horizontal="left" indent="1"/>
    </xf>
    <xf numFmtId="0" fontId="1" fillId="0" borderId="0" xfId="0" applyFont="1" applyBorder="1" applyAlignment="1">
      <alignment/>
    </xf>
    <xf numFmtId="0" fontId="31" fillId="0" borderId="0" xfId="0" applyFont="1" applyAlignment="1">
      <alignment/>
    </xf>
    <xf numFmtId="169" fontId="1" fillId="0" borderId="0" xfId="0" applyNumberFormat="1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1" fillId="0" borderId="7" xfId="0" applyFont="1" applyFill="1" applyBorder="1" applyAlignment="1">
      <alignment horizontal="left" indent="1"/>
    </xf>
    <xf numFmtId="175" fontId="1" fillId="0" borderId="17" xfId="0" applyNumberFormat="1" applyFont="1" applyFill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6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18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left" indent="1"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7" xfId="0" applyFont="1" applyBorder="1" applyAlignment="1">
      <alignment horizontal="left" wrapText="1" indent="1"/>
    </xf>
    <xf numFmtId="0" fontId="47" fillId="0" borderId="6" xfId="0" applyFont="1" applyBorder="1" applyAlignment="1">
      <alignment horizontal="left" indent="2"/>
    </xf>
    <xf numFmtId="9" fontId="47" fillId="0" borderId="6" xfId="22" applyFont="1" applyBorder="1" applyAlignment="1">
      <alignment horizontal="right"/>
    </xf>
    <xf numFmtId="176" fontId="31" fillId="0" borderId="6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68" fontId="0" fillId="0" borderId="0" xfId="22" applyNumberFormat="1" applyFont="1" applyAlignment="1">
      <alignment/>
    </xf>
    <xf numFmtId="0" fontId="44" fillId="0" borderId="0" xfId="21" applyFont="1" applyAlignment="1">
      <alignment horizontal="left"/>
    </xf>
    <xf numFmtId="0" fontId="44" fillId="0" borderId="0" xfId="21" applyFont="1" applyAlignment="1">
      <alignment/>
    </xf>
    <xf numFmtId="0" fontId="44" fillId="0" borderId="0" xfId="21" applyFont="1" applyAlignment="1">
      <alignment/>
    </xf>
    <xf numFmtId="0" fontId="48" fillId="0" borderId="0" xfId="0" applyFont="1" applyAlignment="1">
      <alignment horizontal="left"/>
    </xf>
    <xf numFmtId="0" fontId="31" fillId="0" borderId="20" xfId="0" applyFont="1" applyBorder="1" applyAlignment="1">
      <alignment horizontal="left" inden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173" fontId="31" fillId="0" borderId="7" xfId="0" applyNumberFormat="1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9" fontId="1" fillId="0" borderId="21" xfId="22" applyFont="1" applyBorder="1" applyAlignment="1">
      <alignment horizontal="center"/>
    </xf>
    <xf numFmtId="9" fontId="1" fillId="0" borderId="21" xfId="22" applyFont="1" applyFill="1" applyBorder="1" applyAlignment="1">
      <alignment horizontal="right"/>
    </xf>
    <xf numFmtId="9" fontId="1" fillId="0" borderId="21" xfId="22" applyFont="1" applyFill="1" applyBorder="1" applyAlignment="1">
      <alignment horizontal="center"/>
    </xf>
    <xf numFmtId="174" fontId="1" fillId="0" borderId="7" xfId="0" applyNumberFormat="1" applyFont="1" applyFill="1" applyBorder="1" applyAlignment="1">
      <alignment horizontal="right"/>
    </xf>
    <xf numFmtId="174" fontId="1" fillId="0" borderId="7" xfId="0" applyNumberFormat="1" applyFont="1" applyFill="1" applyBorder="1" applyAlignment="1">
      <alignment horizontal="center"/>
    </xf>
    <xf numFmtId="173" fontId="31" fillId="0" borderId="7" xfId="0" applyNumberFormat="1" applyFont="1" applyFill="1" applyBorder="1" applyAlignment="1">
      <alignment horizontal="right"/>
    </xf>
    <xf numFmtId="173" fontId="31" fillId="0" borderId="7" xfId="0" applyNumberFormat="1" applyFont="1" applyFill="1" applyBorder="1" applyAlignment="1">
      <alignment horizontal="center"/>
    </xf>
    <xf numFmtId="0" fontId="4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7">
    <cellStyle name="Normal" xfId="0"/>
    <cellStyle name="BS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85725</xdr:rowOff>
    </xdr:from>
    <xdr:to>
      <xdr:col>3</xdr:col>
      <xdr:colOff>409575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323850</xdr:colOff>
      <xdr:row>3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28575</xdr:rowOff>
    </xdr:from>
    <xdr:to>
      <xdr:col>9</xdr:col>
      <xdr:colOff>19050</xdr:colOff>
      <xdr:row>6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8382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1657350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5</xdr:row>
      <xdr:rowOff>9525</xdr:rowOff>
    </xdr:from>
    <xdr:to>
      <xdr:col>10</xdr:col>
      <xdr:colOff>152400</xdr:colOff>
      <xdr:row>6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1</xdr:row>
      <xdr:rowOff>57150</xdr:rowOff>
    </xdr:from>
    <xdr:to>
      <xdr:col>1</xdr:col>
      <xdr:colOff>2381250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19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6</xdr:row>
      <xdr:rowOff>9525</xdr:rowOff>
    </xdr:from>
    <xdr:to>
      <xdr:col>10</xdr:col>
      <xdr:colOff>123825</xdr:colOff>
      <xdr:row>7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9810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5</xdr:row>
      <xdr:rowOff>66675</xdr:rowOff>
    </xdr:from>
    <xdr:to>
      <xdr:col>9</xdr:col>
      <xdr:colOff>85725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876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4</xdr:row>
      <xdr:rowOff>9525</xdr:rowOff>
    </xdr:from>
    <xdr:to>
      <xdr:col>13</xdr:col>
      <xdr:colOff>228600</xdr:colOff>
      <xdr:row>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6572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5</xdr:row>
      <xdr:rowOff>9525</xdr:rowOff>
    </xdr:from>
    <xdr:to>
      <xdr:col>9</xdr:col>
      <xdr:colOff>142875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</xdr:row>
      <xdr:rowOff>38100</xdr:rowOff>
    </xdr:from>
    <xdr:to>
      <xdr:col>9</xdr:col>
      <xdr:colOff>47625</xdr:colOff>
      <xdr:row>5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858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</xdr:row>
      <xdr:rowOff>9525</xdr:rowOff>
    </xdr:from>
    <xdr:to>
      <xdr:col>6</xdr:col>
      <xdr:colOff>228600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3333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295275</xdr:colOff>
      <xdr:row>7</xdr:row>
      <xdr:rowOff>38100</xdr:rowOff>
    </xdr:from>
    <xdr:to>
      <xdr:col>18</xdr:col>
      <xdr:colOff>419100</xdr:colOff>
      <xdr:row>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77625" y="117157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Financeiras_2005\IAS\Contas_consolidadas\Dezembro_2005\IAS_Df_12_2005_consolidado_Galpenergia_SGPS%20(N&#227;o%20Auditado%2022fev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My%20Documents\Propo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rrespondencia%20i1_G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English%20version\Ficheiros%20de%20apoio\Contabilidade\Caderno%20Consolidado%20IAS%20-%2009.2006%20V2%20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SC\FIM_MES_G&#193;S\POSI&#199;&#195;O%20GALP%20ENERGIA\POSI&#199;&#195;O_GALPENERGIA_DEZ_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ntabilidade%20Geral\MAPAS-CONSOLIDA&#199;&#195;O\Junho%202006%20-%20IAS\Caderno%20Consolidado%20IAS%20-%2006.2006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15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_IAS_mEuros "/>
      <sheetName val="DR_IAS_mEuros "/>
      <sheetName val="Anexo BAL IFRS_mEuros "/>
      <sheetName val="Anexo DR IFRS_mEuro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15">
        <row r="76">
          <cell r="P76">
            <v>3337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RREPONDENCIA"/>
      <sheetName val="I1"/>
      <sheetName val="G1"/>
      <sheetName val="Sheet4"/>
      <sheetName val="SERV"/>
      <sheetName val="Sheet2"/>
      <sheetName val="Sheet3"/>
      <sheetName val="#REF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CAPA - PT01"/>
      <sheetName val="Ind PETROGAL"/>
      <sheetName val="DR Petrogal"/>
      <sheetName val="DR trim Petrogal"/>
      <sheetName val="Bal Petrogal"/>
      <sheetName val="CAPA - GDP"/>
      <sheetName val="Ind GDP"/>
      <sheetName val="DR GDP, SGPS"/>
      <sheetName val="DR trim GDP, SG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XAS"/>
      <sheetName val="POSIÇÃO_TESOURARIA"/>
      <sheetName val="POSIÇÃO_EMPRESTIMOS"/>
      <sheetName val="POSIÇÃO_GLPS"/>
      <sheetName val="POS_CGD_18OUT0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Galp Energia RC"/>
      <sheetName val="GEnergia - DR"/>
      <sheetName val="CONTR-IND"/>
      <sheetName val="Bal Galp Energia"/>
      <sheetName val="DR Poc GALP ENERGIA"/>
      <sheetName val="CAPA - PT01"/>
      <sheetName val="Ind PETROGAL"/>
      <sheetName val="DR Petrogal"/>
      <sheetName val="DR Petrogal RC"/>
      <sheetName val="Bal Petrogal"/>
      <sheetName val="DR Poc PETROGAL"/>
      <sheetName val="CAPA_ES01"/>
      <sheetName val="Ind GALP ENERGIA ESPAÑA"/>
      <sheetName val="DR Galp Energia España"/>
      <sheetName val="Bal Galp Energia España"/>
      <sheetName val="DR Poc GALP ENERGIA ESPAÑA"/>
      <sheetName val="CAPA - GDP"/>
      <sheetName val="Ind GDP"/>
      <sheetName val="DR GDP, SGPS"/>
      <sheetName val="DR GDP, SGPS RC"/>
      <sheetName val="Bal GDP"/>
      <sheetName val="DR Poc GDP"/>
      <sheetName val="CAPA - GDPD"/>
      <sheetName val="Ind GDPD"/>
      <sheetName val="DR GDP Distribuição"/>
      <sheetName val="Bal GDPd"/>
      <sheetName val="DR Poc GDP D"/>
      <sheetName val="CAPA - TRGG"/>
      <sheetName val="Ind TRGG"/>
      <sheetName val="DR TRGG"/>
      <sheetName val="Bal TRGG"/>
      <sheetName val="DR Poc TRGG"/>
      <sheetName val="CAPA_TRG"/>
      <sheetName val="Ind TRG"/>
      <sheetName val="DR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3">
        <row r="4">
          <cell r="D4">
            <v>30</v>
          </cell>
        </row>
        <row r="5">
          <cell r="D5">
            <v>2006</v>
          </cell>
        </row>
        <row r="6">
          <cell r="D6" t="str">
            <v>Junho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7:E26"/>
  <sheetViews>
    <sheetView showGridLines="0" tabSelected="1" view="pageBreakPreview" zoomScaleSheetLayoutView="100" workbookViewId="0" topLeftCell="A1">
      <selection activeCell="A1" sqref="A1:G28"/>
    </sheetView>
  </sheetViews>
  <sheetFormatPr defaultColWidth="9.140625" defaultRowHeight="12.75"/>
  <cols>
    <col min="1" max="1" width="2.8515625" style="29" customWidth="1"/>
    <col min="2" max="5" width="9.140625" style="29" customWidth="1"/>
    <col min="6" max="6" width="9.28125" style="29" customWidth="1"/>
    <col min="7" max="16384" width="9.140625" style="29" customWidth="1"/>
  </cols>
  <sheetData>
    <row r="7" ht="25.5">
      <c r="B7" s="33" t="s">
        <v>304</v>
      </c>
    </row>
    <row r="8" ht="25.5">
      <c r="B8" s="33" t="s">
        <v>159</v>
      </c>
    </row>
    <row r="14" spans="2:5" ht="20.25">
      <c r="B14" s="30"/>
      <c r="C14" s="30"/>
      <c r="D14" s="30"/>
      <c r="E14" s="30"/>
    </row>
    <row r="15" spans="2:5" ht="20.25">
      <c r="B15" s="31"/>
      <c r="C15" s="31"/>
      <c r="D15" s="31"/>
      <c r="E15" s="31"/>
    </row>
    <row r="16" spans="2:5" ht="20.25">
      <c r="B16" s="31"/>
      <c r="D16" s="31"/>
      <c r="E16" s="31"/>
    </row>
    <row r="17" spans="2:5" ht="20.25">
      <c r="B17" s="31"/>
      <c r="D17" s="31"/>
      <c r="E17" s="31"/>
    </row>
    <row r="18" spans="2:5" ht="20.25">
      <c r="B18" s="30"/>
      <c r="C18" s="30"/>
      <c r="D18" s="30"/>
      <c r="E18" s="30"/>
    </row>
    <row r="19" spans="3:5" ht="20.25">
      <c r="C19" s="30"/>
      <c r="D19" s="30"/>
      <c r="E19" s="30"/>
    </row>
    <row r="26" ht="15.75">
      <c r="B26" s="32"/>
    </row>
  </sheetData>
  <printOptions/>
  <pageMargins left="0.15748031496062992" right="0.15748031496062992" top="0.2362204724409449" bottom="0.2362204724409449" header="0.15748031496062992" footer="0.15748031496062992"/>
  <pageSetup horizontalDpi="600" verticalDpi="600" orientation="portrait" paperSize="9" scale="1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P170"/>
  <sheetViews>
    <sheetView showGridLines="0" view="pageBreakPreview" zoomScaleSheetLayoutView="100" workbookViewId="0" topLeftCell="A88">
      <selection activeCell="D103" sqref="D103"/>
    </sheetView>
  </sheetViews>
  <sheetFormatPr defaultColWidth="9.140625" defaultRowHeight="12.75"/>
  <cols>
    <col min="1" max="1" width="43.421875" style="1" bestFit="1" customWidth="1"/>
    <col min="2" max="11" width="10.7109375" style="1" customWidth="1"/>
    <col min="12" max="13" width="8.7109375" style="1" customWidth="1"/>
    <col min="14" max="15" width="9.140625" style="21" customWidth="1"/>
    <col min="16" max="16" width="6.7109375" style="21" customWidth="1"/>
    <col min="17" max="17" width="6.7109375" style="1" customWidth="1"/>
    <col min="18" max="18" width="6.57421875" style="1" customWidth="1"/>
    <col min="19" max="19" width="7.140625" style="1" customWidth="1"/>
    <col min="20" max="20" width="33.57421875" style="1" customWidth="1"/>
    <col min="21" max="22" width="6.7109375" style="1" customWidth="1"/>
    <col min="23" max="23" width="6.57421875" style="1" customWidth="1"/>
    <col min="24" max="16384" width="9.140625" style="1" customWidth="1"/>
  </cols>
  <sheetData>
    <row r="1" ht="12.75">
      <c r="K1" s="21"/>
    </row>
    <row r="2" ht="12.75">
      <c r="K2" s="21"/>
    </row>
    <row r="3" ht="12.75">
      <c r="K3" s="21"/>
    </row>
    <row r="4" ht="12.75">
      <c r="K4" s="21"/>
    </row>
    <row r="5" spans="1:16" ht="12.75">
      <c r="A5" s="96" t="s">
        <v>22</v>
      </c>
      <c r="B5" s="2"/>
      <c r="C5" s="2"/>
      <c r="D5" s="2"/>
      <c r="E5" s="2"/>
      <c r="F5" s="2"/>
      <c r="I5" s="96" t="s">
        <v>26</v>
      </c>
      <c r="K5" s="21"/>
      <c r="P5" s="2"/>
    </row>
    <row r="6" spans="1:16" ht="12.75">
      <c r="A6" s="8" t="s">
        <v>35</v>
      </c>
      <c r="B6" s="8"/>
      <c r="C6" s="8"/>
      <c r="D6" s="8"/>
      <c r="E6" s="8"/>
      <c r="F6" s="8"/>
      <c r="K6" s="21"/>
      <c r="P6" s="7"/>
    </row>
    <row r="7" spans="1:16" ht="12.75">
      <c r="A7" s="22" t="s">
        <v>128</v>
      </c>
      <c r="B7" s="22"/>
      <c r="C7" s="22"/>
      <c r="D7" s="22"/>
      <c r="E7" s="22"/>
      <c r="F7" s="22"/>
      <c r="K7" s="21"/>
      <c r="O7" s="1"/>
      <c r="P7" s="1"/>
    </row>
    <row r="8" spans="1:16" ht="13.5">
      <c r="A8" s="22" t="s">
        <v>129</v>
      </c>
      <c r="B8" s="22"/>
      <c r="C8" s="22"/>
      <c r="D8" s="22"/>
      <c r="E8" s="22"/>
      <c r="F8" s="22"/>
      <c r="O8" s="1"/>
      <c r="P8" s="1"/>
    </row>
    <row r="9" spans="1:16" ht="13.5">
      <c r="A9" s="22" t="s">
        <v>130</v>
      </c>
      <c r="B9" s="22"/>
      <c r="C9" s="22"/>
      <c r="D9" s="22"/>
      <c r="E9" s="22"/>
      <c r="F9" s="22"/>
      <c r="O9" s="1"/>
      <c r="P9" s="1"/>
    </row>
    <row r="10" spans="1:16" ht="13.5">
      <c r="A10" s="22" t="s">
        <v>127</v>
      </c>
      <c r="B10" s="22"/>
      <c r="C10" s="22"/>
      <c r="D10" s="22"/>
      <c r="E10" s="22"/>
      <c r="F10" s="22"/>
      <c r="O10" s="1"/>
      <c r="P10" s="1"/>
    </row>
    <row r="11" spans="1:16" ht="13.5">
      <c r="A11" s="22" t="s">
        <v>32</v>
      </c>
      <c r="B11" s="22"/>
      <c r="C11" s="22"/>
      <c r="D11" s="22"/>
      <c r="E11" s="22"/>
      <c r="F11" s="22"/>
      <c r="O11" s="1"/>
      <c r="P11" s="1"/>
    </row>
    <row r="12" spans="1:16" ht="12.75">
      <c r="A12" s="8"/>
      <c r="B12" s="8"/>
      <c r="C12" s="8"/>
      <c r="D12" s="8"/>
      <c r="E12" s="8"/>
      <c r="F12" s="8"/>
      <c r="O12" s="1"/>
      <c r="P12" s="1"/>
    </row>
    <row r="13" spans="15:16" ht="12.75">
      <c r="O13" s="1"/>
      <c r="P13" s="1"/>
    </row>
    <row r="14" spans="1:16" ht="12.75">
      <c r="A14" s="7" t="s">
        <v>35</v>
      </c>
      <c r="B14" s="7"/>
      <c r="C14" s="7"/>
      <c r="D14" s="7"/>
      <c r="E14" s="7"/>
      <c r="F14" s="7"/>
      <c r="G14" s="23"/>
      <c r="H14" s="23"/>
      <c r="I14" s="23"/>
      <c r="J14" s="23"/>
      <c r="K14" s="19"/>
      <c r="L14" s="19"/>
      <c r="M14" s="19"/>
      <c r="N14" s="1"/>
      <c r="O14" s="1"/>
      <c r="P14" s="1"/>
    </row>
    <row r="15" spans="1:16" ht="13.5">
      <c r="A15" s="9" t="s">
        <v>128</v>
      </c>
      <c r="B15" s="9"/>
      <c r="C15" s="9"/>
      <c r="D15" s="9"/>
      <c r="E15" s="9"/>
      <c r="F15" s="9"/>
      <c r="G15" s="23"/>
      <c r="H15" s="23"/>
      <c r="I15" s="23"/>
      <c r="J15" s="23"/>
      <c r="K15" s="19"/>
      <c r="L15" s="19"/>
      <c r="M15" s="19"/>
      <c r="N15" s="1"/>
      <c r="O15" s="1"/>
      <c r="P15" s="1"/>
    </row>
    <row r="16" spans="1:16" ht="12.75">
      <c r="A16" s="24"/>
      <c r="B16" s="24"/>
      <c r="C16" s="24"/>
      <c r="D16" s="24"/>
      <c r="E16" s="24"/>
      <c r="F16" s="24"/>
      <c r="G16" s="23"/>
      <c r="H16" s="23"/>
      <c r="I16" s="23"/>
      <c r="J16" s="23"/>
      <c r="K16" s="19"/>
      <c r="L16" s="19"/>
      <c r="M16" s="19"/>
      <c r="N16" s="1"/>
      <c r="O16" s="1"/>
      <c r="P16" s="1"/>
    </row>
    <row r="17" spans="1:16" ht="12.75">
      <c r="A17" s="47" t="s">
        <v>122</v>
      </c>
      <c r="B17" s="47"/>
      <c r="C17" s="47"/>
      <c r="D17" s="47"/>
      <c r="E17" s="47"/>
      <c r="F17" s="47"/>
      <c r="G17" s="42"/>
      <c r="H17" s="42"/>
      <c r="I17" s="42"/>
      <c r="J17" s="42"/>
      <c r="K17" s="42"/>
      <c r="L17" s="42"/>
      <c r="M17" s="42"/>
      <c r="N17" s="1"/>
      <c r="O17" s="1"/>
      <c r="P17" s="1"/>
    </row>
    <row r="18" spans="1:16" ht="13.5" thickBot="1">
      <c r="A18" s="37"/>
      <c r="B18" s="44">
        <v>2005</v>
      </c>
      <c r="C18" s="44"/>
      <c r="D18" s="44">
        <v>2006</v>
      </c>
      <c r="E18" s="44"/>
      <c r="F18" s="44"/>
      <c r="G18" s="44"/>
      <c r="H18" s="44">
        <v>2007</v>
      </c>
      <c r="I18" s="44"/>
      <c r="J18" s="44"/>
      <c r="K18" s="44"/>
      <c r="L18" s="44">
        <v>2008</v>
      </c>
      <c r="M18" s="44"/>
      <c r="N18" s="1"/>
      <c r="O18" s="1"/>
      <c r="P18" s="1"/>
    </row>
    <row r="19" spans="1:16" ht="14.25" thickBot="1" thickTop="1">
      <c r="A19" s="38"/>
      <c r="B19" s="45" t="s">
        <v>235</v>
      </c>
      <c r="C19" s="45" t="s">
        <v>169</v>
      </c>
      <c r="D19" s="45" t="s">
        <v>240</v>
      </c>
      <c r="E19" s="45" t="s">
        <v>237</v>
      </c>
      <c r="F19" s="45" t="s">
        <v>235</v>
      </c>
      <c r="G19" s="45" t="s">
        <v>169</v>
      </c>
      <c r="H19" s="45" t="s">
        <v>240</v>
      </c>
      <c r="I19" s="45" t="s">
        <v>237</v>
      </c>
      <c r="J19" s="45" t="s">
        <v>235</v>
      </c>
      <c r="K19" s="45" t="s">
        <v>169</v>
      </c>
      <c r="L19" s="45" t="s">
        <v>240</v>
      </c>
      <c r="M19" s="45" t="s">
        <v>237</v>
      </c>
      <c r="N19" s="1"/>
      <c r="O19" s="1"/>
      <c r="P19" s="1"/>
    </row>
    <row r="20" spans="1:16" ht="13.5" thickTop="1">
      <c r="A20" s="55" t="s">
        <v>36</v>
      </c>
      <c r="B20" s="93"/>
      <c r="C20" s="93"/>
      <c r="D20" s="93"/>
      <c r="E20" s="93"/>
      <c r="F20" s="93"/>
      <c r="G20" s="93"/>
      <c r="H20" s="93"/>
      <c r="I20" s="93">
        <v>0</v>
      </c>
      <c r="J20" s="93"/>
      <c r="K20" s="93"/>
      <c r="L20" s="93"/>
      <c r="M20" s="93">
        <v>0</v>
      </c>
      <c r="N20" s="1"/>
      <c r="O20" s="1"/>
      <c r="P20" s="1"/>
    </row>
    <row r="21" spans="1:16" ht="12.75">
      <c r="A21" s="85" t="s">
        <v>241</v>
      </c>
      <c r="B21" s="93">
        <v>0</v>
      </c>
      <c r="C21" s="93">
        <v>0</v>
      </c>
      <c r="D21" s="93">
        <v>0</v>
      </c>
      <c r="E21" s="93"/>
      <c r="F21" s="93"/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1"/>
      <c r="O21" s="1"/>
      <c r="P21" s="1"/>
    </row>
    <row r="22" spans="1:16" ht="12.75">
      <c r="A22" s="85" t="s">
        <v>158</v>
      </c>
      <c r="B22" s="93">
        <v>0</v>
      </c>
      <c r="C22" s="93">
        <v>0</v>
      </c>
      <c r="D22" s="93">
        <v>0</v>
      </c>
      <c r="E22" s="93"/>
      <c r="F22" s="93"/>
      <c r="G22" s="93">
        <v>-0.008</v>
      </c>
      <c r="H22" s="93">
        <v>0</v>
      </c>
      <c r="I22" s="93">
        <v>0</v>
      </c>
      <c r="J22" s="93">
        <v>0</v>
      </c>
      <c r="K22" s="93">
        <v>3.59494005</v>
      </c>
      <c r="L22" s="93">
        <v>0</v>
      </c>
      <c r="M22" s="93">
        <v>0</v>
      </c>
      <c r="N22" s="1"/>
      <c r="O22" s="1"/>
      <c r="P22" s="1"/>
    </row>
    <row r="23" spans="1:16" ht="12.75">
      <c r="A23" s="85" t="s">
        <v>195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9.32542216</v>
      </c>
      <c r="N23" s="1"/>
      <c r="O23" s="1"/>
      <c r="P23" s="1"/>
    </row>
    <row r="24" spans="1:16" ht="12.75">
      <c r="A24" s="85" t="s">
        <v>197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1"/>
      <c r="O24" s="1"/>
      <c r="P24" s="1"/>
    </row>
    <row r="25" spans="1:16" ht="12.75">
      <c r="A25" s="40" t="s">
        <v>1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4.32078628</v>
      </c>
      <c r="J25" s="93">
        <v>0.3</v>
      </c>
      <c r="K25" s="93">
        <v>-2.34879816</v>
      </c>
      <c r="L25" s="93">
        <v>2.9358672799999996</v>
      </c>
      <c r="M25" s="93">
        <v>-2.9358672799999996</v>
      </c>
      <c r="N25" s="1"/>
      <c r="O25" s="1"/>
      <c r="P25" s="1"/>
    </row>
    <row r="26" spans="1:16" ht="12.75">
      <c r="A26" s="40" t="s">
        <v>127</v>
      </c>
      <c r="B26" s="93">
        <v>0</v>
      </c>
      <c r="C26" s="93">
        <v>0</v>
      </c>
      <c r="D26" s="93">
        <v>0</v>
      </c>
      <c r="E26" s="93"/>
      <c r="F26" s="93">
        <v>0</v>
      </c>
      <c r="G26" s="93">
        <v>0</v>
      </c>
      <c r="H26" s="93">
        <v>0</v>
      </c>
      <c r="I26" s="93">
        <v>0</v>
      </c>
      <c r="J26" s="93">
        <v>-2.267177</v>
      </c>
      <c r="K26" s="93">
        <v>0.0018859200000003185</v>
      </c>
      <c r="L26" s="93"/>
      <c r="M26" s="93">
        <v>0.041261990000000005</v>
      </c>
      <c r="N26" s="1"/>
      <c r="O26" s="1"/>
      <c r="P26" s="1"/>
    </row>
    <row r="27" spans="1:16" ht="12.75">
      <c r="A27" s="41" t="s">
        <v>303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-0.008</v>
      </c>
      <c r="H27" s="98">
        <v>0</v>
      </c>
      <c r="I27" s="98">
        <v>4.32078628</v>
      </c>
      <c r="J27" s="98">
        <v>-2.0079439400000005</v>
      </c>
      <c r="K27" s="98">
        <v>1.2480278100000004</v>
      </c>
      <c r="L27" s="98">
        <v>2.9358672799999996</v>
      </c>
      <c r="M27" s="98">
        <v>6.43081687</v>
      </c>
      <c r="N27" s="1"/>
      <c r="O27" s="1"/>
      <c r="P27" s="1"/>
    </row>
    <row r="28" spans="1:16" ht="12.75">
      <c r="A28" s="40" t="s">
        <v>190</v>
      </c>
      <c r="B28" s="93">
        <v>0</v>
      </c>
      <c r="C28" s="93">
        <v>0</v>
      </c>
      <c r="D28" s="93">
        <v>0</v>
      </c>
      <c r="E28" s="93"/>
      <c r="F28" s="93">
        <v>0</v>
      </c>
      <c r="G28" s="93">
        <v>0</v>
      </c>
      <c r="H28" s="93">
        <v>0</v>
      </c>
      <c r="I28" s="93">
        <v>0</v>
      </c>
      <c r="J28" s="93">
        <v>-1.546594</v>
      </c>
      <c r="K28" s="93">
        <v>0.07159399999999994</v>
      </c>
      <c r="L28" s="93"/>
      <c r="M28" s="93">
        <v>0</v>
      </c>
      <c r="N28" s="1"/>
      <c r="O28" s="1"/>
      <c r="P28" s="1"/>
    </row>
    <row r="29" spans="1:16" ht="12.75">
      <c r="A29" s="41" t="s">
        <v>37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-0.008</v>
      </c>
      <c r="H29" s="98">
        <v>0</v>
      </c>
      <c r="I29" s="98">
        <v>4.32078628</v>
      </c>
      <c r="J29" s="98">
        <v>-3.5545379400000003</v>
      </c>
      <c r="K29" s="98">
        <v>1.3196218100000003</v>
      </c>
      <c r="L29" s="98">
        <v>2.9358672799999996</v>
      </c>
      <c r="M29" s="98">
        <v>6.43081687</v>
      </c>
      <c r="N29" s="1"/>
      <c r="O29" s="1"/>
      <c r="P29" s="1"/>
    </row>
    <row r="30" spans="1:16" ht="12.75">
      <c r="A30" s="40" t="s">
        <v>39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-0.0011</v>
      </c>
      <c r="H30" s="93">
        <v>0</v>
      </c>
      <c r="I30" s="93">
        <v>0</v>
      </c>
      <c r="J30" s="93">
        <v>-0.76092</v>
      </c>
      <c r="K30" s="93">
        <v>-0.4613596169999967</v>
      </c>
      <c r="L30" s="93">
        <v>-1.0008404322</v>
      </c>
      <c r="M30" s="93">
        <v>-2.1635053876000003</v>
      </c>
      <c r="N30" s="19"/>
      <c r="O30" s="1"/>
      <c r="P30" s="1"/>
    </row>
    <row r="31" spans="1:16" ht="13.5" thickBot="1">
      <c r="A31" s="55" t="s">
        <v>38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-0.0091</v>
      </c>
      <c r="H31" s="98">
        <v>0</v>
      </c>
      <c r="I31" s="98">
        <v>4.32078628</v>
      </c>
      <c r="J31" s="98">
        <v>-4.31545794</v>
      </c>
      <c r="K31" s="98">
        <v>0.8582621930000036</v>
      </c>
      <c r="L31" s="98">
        <v>1.9350268477999997</v>
      </c>
      <c r="M31" s="98">
        <v>4.2673114824</v>
      </c>
      <c r="N31" s="19"/>
      <c r="O31" s="1"/>
      <c r="P31" s="1"/>
    </row>
    <row r="32" spans="1:16" ht="6" customHeight="1" thickTop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19"/>
      <c r="O32" s="19"/>
      <c r="P32" s="1"/>
    </row>
    <row r="33" spans="1:16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"/>
    </row>
    <row r="34" spans="1:16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"/>
    </row>
    <row r="35" spans="1:16" ht="13.5">
      <c r="A35" s="9" t="s">
        <v>129</v>
      </c>
      <c r="B35" s="9"/>
      <c r="C35" s="9"/>
      <c r="D35" s="9"/>
      <c r="E35" s="9"/>
      <c r="F35" s="9"/>
      <c r="G35" s="19"/>
      <c r="H35" s="19"/>
      <c r="I35" s="19"/>
      <c r="J35" s="19"/>
      <c r="K35" s="19"/>
      <c r="L35" s="19"/>
      <c r="M35" s="19"/>
      <c r="N35" s="1"/>
      <c r="O35" s="1"/>
      <c r="P35" s="1"/>
    </row>
    <row r="36" spans="1:16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"/>
      <c r="O36" s="1"/>
      <c r="P36" s="1"/>
    </row>
    <row r="37" spans="1:16" ht="12.75">
      <c r="A37" s="47" t="s">
        <v>122</v>
      </c>
      <c r="B37" s="47"/>
      <c r="C37" s="47"/>
      <c r="D37" s="47"/>
      <c r="E37" s="47"/>
      <c r="F37" s="47"/>
      <c r="G37" s="42"/>
      <c r="H37" s="42"/>
      <c r="I37" s="42"/>
      <c r="J37" s="42"/>
      <c r="K37" s="42"/>
      <c r="L37" s="42"/>
      <c r="M37" s="42"/>
      <c r="N37" s="1"/>
      <c r="O37" s="1"/>
      <c r="P37" s="1"/>
    </row>
    <row r="38" spans="1:16" ht="13.5" thickBot="1">
      <c r="A38" s="37"/>
      <c r="B38" s="44">
        <v>2005</v>
      </c>
      <c r="C38" s="44"/>
      <c r="D38" s="44">
        <v>2006</v>
      </c>
      <c r="E38" s="44"/>
      <c r="F38" s="44"/>
      <c r="G38" s="44"/>
      <c r="H38" s="44">
        <v>2007</v>
      </c>
      <c r="I38" s="44"/>
      <c r="J38" s="44"/>
      <c r="K38" s="44"/>
      <c r="L38" s="44">
        <v>2008</v>
      </c>
      <c r="M38" s="44"/>
      <c r="N38" s="1"/>
      <c r="O38" s="1"/>
      <c r="P38" s="1"/>
    </row>
    <row r="39" spans="1:16" ht="14.25" thickBot="1" thickTop="1">
      <c r="A39" s="38"/>
      <c r="B39" s="45" t="s">
        <v>235</v>
      </c>
      <c r="C39" s="45" t="s">
        <v>169</v>
      </c>
      <c r="D39" s="45" t="s">
        <v>240</v>
      </c>
      <c r="E39" s="45" t="s">
        <v>237</v>
      </c>
      <c r="F39" s="45" t="s">
        <v>235</v>
      </c>
      <c r="G39" s="45" t="s">
        <v>169</v>
      </c>
      <c r="H39" s="45" t="s">
        <v>240</v>
      </c>
      <c r="I39" s="45" t="s">
        <v>237</v>
      </c>
      <c r="J39" s="45" t="s">
        <v>235</v>
      </c>
      <c r="K39" s="45" t="s">
        <v>169</v>
      </c>
      <c r="L39" s="45" t="s">
        <v>240</v>
      </c>
      <c r="M39" s="45" t="s">
        <v>237</v>
      </c>
      <c r="N39" s="1"/>
      <c r="O39" s="1"/>
      <c r="P39" s="1"/>
    </row>
    <row r="40" spans="1:16" ht="13.5" thickTop="1">
      <c r="A40" s="55" t="s">
        <v>36</v>
      </c>
      <c r="B40" s="93"/>
      <c r="C40" s="93"/>
      <c r="D40" s="93"/>
      <c r="E40" s="93"/>
      <c r="F40" s="93"/>
      <c r="G40" s="93"/>
      <c r="H40" s="93"/>
      <c r="I40" s="93"/>
      <c r="J40" s="93">
        <v>0</v>
      </c>
      <c r="K40" s="93"/>
      <c r="L40" s="93"/>
      <c r="M40" s="93">
        <v>0</v>
      </c>
      <c r="N40" s="1"/>
      <c r="O40" s="1"/>
      <c r="P40" s="1"/>
    </row>
    <row r="41" spans="1:16" ht="12.75">
      <c r="A41" s="39" t="s">
        <v>157</v>
      </c>
      <c r="B41" s="93">
        <v>-0.38</v>
      </c>
      <c r="C41" s="93">
        <v>0</v>
      </c>
      <c r="D41" s="93">
        <v>0</v>
      </c>
      <c r="E41" s="93">
        <v>-7.1</v>
      </c>
      <c r="F41" s="93">
        <v>0.0003868462797254324</v>
      </c>
      <c r="G41" s="93">
        <v>3.7015870000000004</v>
      </c>
      <c r="H41" s="93">
        <v>0.27983300000000005</v>
      </c>
      <c r="I41" s="93">
        <v>0</v>
      </c>
      <c r="J41" s="93">
        <v>0</v>
      </c>
      <c r="K41" s="93">
        <v>0</v>
      </c>
      <c r="L41" s="93">
        <v>0</v>
      </c>
      <c r="M41" s="93">
        <v>-3.699</v>
      </c>
      <c r="N41" s="1"/>
      <c r="O41" s="1"/>
      <c r="P41" s="1"/>
    </row>
    <row r="42" spans="1:16" ht="12.75">
      <c r="A42" s="85" t="s">
        <v>197</v>
      </c>
      <c r="B42" s="93">
        <v>0</v>
      </c>
      <c r="C42" s="93">
        <v>0</v>
      </c>
      <c r="D42" s="93">
        <v>0</v>
      </c>
      <c r="E42" s="93">
        <v>0</v>
      </c>
      <c r="F42" s="93">
        <v>0</v>
      </c>
      <c r="G42" s="93">
        <v>-1.2005299999999999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1"/>
      <c r="O42" s="1"/>
      <c r="P42" s="1"/>
    </row>
    <row r="43" spans="1:16" ht="12.75">
      <c r="A43" s="85" t="s">
        <v>241</v>
      </c>
      <c r="B43" s="93">
        <v>0</v>
      </c>
      <c r="C43" s="93">
        <v>-6.278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1"/>
      <c r="O43" s="1"/>
      <c r="P43" s="1"/>
    </row>
    <row r="44" spans="1:16" ht="12.75">
      <c r="A44" s="85" t="s">
        <v>191</v>
      </c>
      <c r="B44" s="93">
        <v>0</v>
      </c>
      <c r="C44" s="93">
        <v>0</v>
      </c>
      <c r="D44" s="93">
        <v>0</v>
      </c>
      <c r="E44" s="93">
        <v>0</v>
      </c>
      <c r="F44" s="93">
        <v>-38.919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1"/>
      <c r="O44" s="1"/>
      <c r="P44" s="1"/>
    </row>
    <row r="45" spans="1:16" ht="12.75">
      <c r="A45" s="85" t="s">
        <v>158</v>
      </c>
      <c r="B45" s="93">
        <v>1.42401048</v>
      </c>
      <c r="C45" s="93">
        <v>-2.3405486399999975</v>
      </c>
      <c r="D45" s="93">
        <v>-2.0374256700000006</v>
      </c>
      <c r="E45" s="93">
        <v>-0.234741329999999</v>
      </c>
      <c r="F45" s="93">
        <v>-0.2609186300000006</v>
      </c>
      <c r="G45" s="93">
        <v>-5.242081809999989</v>
      </c>
      <c r="H45" s="93">
        <v>-2.67523495</v>
      </c>
      <c r="I45" s="93">
        <v>-0.2811777999999995</v>
      </c>
      <c r="J45" s="93">
        <v>-0.14140333999999985</v>
      </c>
      <c r="K45" s="93">
        <v>-5.789382720000002</v>
      </c>
      <c r="L45" s="93">
        <v>-0.00409956</v>
      </c>
      <c r="M45" s="93">
        <v>0.1412973100000001</v>
      </c>
      <c r="N45" s="1"/>
      <c r="O45" s="1"/>
      <c r="P45" s="1"/>
    </row>
    <row r="46" spans="1:16" ht="12.75">
      <c r="A46" s="85" t="s">
        <v>192</v>
      </c>
      <c r="B46" s="93">
        <v>0</v>
      </c>
      <c r="C46" s="93">
        <v>8.58941473</v>
      </c>
      <c r="D46" s="93">
        <v>0</v>
      </c>
      <c r="E46" s="93">
        <v>0.194</v>
      </c>
      <c r="F46" s="93">
        <v>0.023</v>
      </c>
      <c r="G46" s="93">
        <v>2.9445837199999993</v>
      </c>
      <c r="H46" s="93">
        <v>0</v>
      </c>
      <c r="I46" s="93">
        <v>0.00073143</v>
      </c>
      <c r="J46" s="93">
        <v>0.02844595</v>
      </c>
      <c r="K46" s="93">
        <v>3.6675683300000004</v>
      </c>
      <c r="L46" s="93">
        <v>0</v>
      </c>
      <c r="M46" s="93">
        <v>0.03545399999999965</v>
      </c>
      <c r="N46" s="1"/>
      <c r="O46" s="1"/>
      <c r="P46" s="1"/>
    </row>
    <row r="47" spans="1:16" ht="12.75">
      <c r="A47" s="85" t="s">
        <v>193</v>
      </c>
      <c r="B47" s="93">
        <v>0</v>
      </c>
      <c r="C47" s="93">
        <v>0</v>
      </c>
      <c r="D47" s="93">
        <v>0</v>
      </c>
      <c r="E47" s="93">
        <v>0</v>
      </c>
      <c r="F47" s="93">
        <v>8.603</v>
      </c>
      <c r="G47" s="93">
        <v>5.3</v>
      </c>
      <c r="H47" s="93"/>
      <c r="I47" s="93">
        <v>1.711</v>
      </c>
      <c r="J47" s="93">
        <v>-0.0004761900000000878</v>
      </c>
      <c r="K47" s="93">
        <v>3.3650269999999995</v>
      </c>
      <c r="L47" s="93">
        <v>0</v>
      </c>
      <c r="M47" s="93">
        <v>0.525593</v>
      </c>
      <c r="N47" s="1"/>
      <c r="O47" s="1"/>
      <c r="P47" s="1"/>
    </row>
    <row r="48" spans="1:16" ht="12.75">
      <c r="A48" s="85" t="s">
        <v>197</v>
      </c>
      <c r="B48" s="93">
        <v>0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1"/>
      <c r="O48" s="1"/>
      <c r="P48" s="1"/>
    </row>
    <row r="49" spans="1:16" ht="12.75">
      <c r="A49" s="85" t="s">
        <v>242</v>
      </c>
      <c r="B49" s="93">
        <v>0</v>
      </c>
      <c r="C49" s="93">
        <v>8.068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1"/>
      <c r="O49" s="1"/>
      <c r="P49" s="1"/>
    </row>
    <row r="50" spans="1:16" ht="12.75">
      <c r="A50" s="85" t="s">
        <v>0</v>
      </c>
      <c r="B50" s="93">
        <v>0</v>
      </c>
      <c r="C50" s="93">
        <v>3.905</v>
      </c>
      <c r="D50" s="93">
        <v>0</v>
      </c>
      <c r="E50" s="93">
        <v>0</v>
      </c>
      <c r="F50" s="93">
        <v>0.515</v>
      </c>
      <c r="G50" s="93">
        <v>8.700999999999999</v>
      </c>
      <c r="H50" s="93">
        <v>0</v>
      </c>
      <c r="I50" s="93">
        <v>2.2625613600000003</v>
      </c>
      <c r="J50" s="93">
        <v>-0.20657959000000026</v>
      </c>
      <c r="K50" s="93">
        <v>0.12423067000000021</v>
      </c>
      <c r="L50" s="93">
        <v>0.060485180000000006</v>
      </c>
      <c r="M50" s="93">
        <v>-0.06950217</v>
      </c>
      <c r="N50" s="1"/>
      <c r="O50" s="1"/>
      <c r="P50" s="1"/>
    </row>
    <row r="51" spans="1:16" ht="12.75">
      <c r="A51" s="85" t="s">
        <v>1</v>
      </c>
      <c r="B51" s="93">
        <v>0</v>
      </c>
      <c r="C51" s="93">
        <v>21.1358</v>
      </c>
      <c r="D51" s="93">
        <v>-0.22035235999999997</v>
      </c>
      <c r="E51" s="93">
        <v>0.22035236</v>
      </c>
      <c r="F51" s="93">
        <v>9.308</v>
      </c>
      <c r="G51" s="93">
        <v>-1.171503829999999</v>
      </c>
      <c r="H51" s="93">
        <v>0.24201430999999982</v>
      </c>
      <c r="I51" s="93">
        <v>-0.7616237800000003</v>
      </c>
      <c r="J51" s="93">
        <v>-0.3252848599999999</v>
      </c>
      <c r="K51" s="93">
        <v>-0.04675840000000009</v>
      </c>
      <c r="L51" s="93">
        <v>0.05291131000000027</v>
      </c>
      <c r="M51" s="93">
        <v>-11.55785578</v>
      </c>
      <c r="N51" s="1"/>
      <c r="O51" s="1"/>
      <c r="P51" s="1"/>
    </row>
    <row r="52" spans="1:16" ht="12.75">
      <c r="A52" s="85" t="s">
        <v>127</v>
      </c>
      <c r="B52" s="93">
        <v>0</v>
      </c>
      <c r="C52" s="93">
        <v>0</v>
      </c>
      <c r="D52" s="93">
        <v>0</v>
      </c>
      <c r="E52" s="93">
        <v>-1.522</v>
      </c>
      <c r="F52" s="93">
        <v>0</v>
      </c>
      <c r="G52" s="93">
        <v>0</v>
      </c>
      <c r="H52" s="93">
        <v>0.007247849999999999</v>
      </c>
      <c r="I52" s="93">
        <v>0</v>
      </c>
      <c r="J52" s="93">
        <v>0.00369322</v>
      </c>
      <c r="K52" s="93">
        <v>0.007376560000000001</v>
      </c>
      <c r="L52" s="93">
        <v>0.3803682</v>
      </c>
      <c r="M52" s="93">
        <v>-1.30056</v>
      </c>
      <c r="N52" s="1"/>
      <c r="O52" s="1"/>
      <c r="P52" s="1"/>
    </row>
    <row r="53" spans="1:16" ht="12.75">
      <c r="A53" s="87" t="s">
        <v>303</v>
      </c>
      <c r="B53" s="98">
        <v>1.0440104799999999</v>
      </c>
      <c r="C53" s="98">
        <v>33.07966609</v>
      </c>
      <c r="D53" s="98">
        <v>-2.2577780300000008</v>
      </c>
      <c r="E53" s="98">
        <v>-8.43177581627972</v>
      </c>
      <c r="F53" s="98">
        <v>-20.730531783720267</v>
      </c>
      <c r="G53" s="98">
        <v>13.033055080000011</v>
      </c>
      <c r="H53" s="98">
        <v>-2.1461397900000003</v>
      </c>
      <c r="I53" s="98">
        <v>2.9314912100000003</v>
      </c>
      <c r="J53" s="98">
        <v>-0.64160481</v>
      </c>
      <c r="K53" s="98">
        <v>1.3280614399999984</v>
      </c>
      <c r="L53" s="98">
        <v>0.4896651300000002</v>
      </c>
      <c r="M53" s="98">
        <v>-15.924573640000002</v>
      </c>
      <c r="N53" s="1"/>
      <c r="O53" s="1"/>
      <c r="P53" s="1"/>
    </row>
    <row r="54" spans="1:16" ht="12.75">
      <c r="A54" s="85" t="s">
        <v>194</v>
      </c>
      <c r="B54" s="93" t="s">
        <v>147</v>
      </c>
      <c r="C54" s="93">
        <v>0</v>
      </c>
      <c r="D54" s="93">
        <v>0</v>
      </c>
      <c r="E54" s="93">
        <v>0</v>
      </c>
      <c r="F54" s="93">
        <v>0.032669710000000005</v>
      </c>
      <c r="G54" s="93">
        <v>-1.2899811</v>
      </c>
      <c r="H54" s="93">
        <v>-1.1307401499999998</v>
      </c>
      <c r="I54" s="93">
        <v>0</v>
      </c>
      <c r="J54" s="93">
        <v>0</v>
      </c>
      <c r="K54" s="93">
        <v>0.18619351000000006</v>
      </c>
      <c r="L54" s="93">
        <v>0</v>
      </c>
      <c r="M54" s="93">
        <v>0</v>
      </c>
      <c r="N54" s="1"/>
      <c r="O54" s="1"/>
      <c r="P54" s="1"/>
    </row>
    <row r="55" spans="1:16" ht="12.75">
      <c r="A55" s="55" t="s">
        <v>37</v>
      </c>
      <c r="B55" s="98">
        <v>1.0440104799999999</v>
      </c>
      <c r="C55" s="98">
        <v>33.07966609</v>
      </c>
      <c r="D55" s="98">
        <v>-2.2577780300000008</v>
      </c>
      <c r="E55" s="98">
        <v>-8.43177581627972</v>
      </c>
      <c r="F55" s="98">
        <v>-20.697862073720266</v>
      </c>
      <c r="G55" s="98">
        <v>11.74307398000001</v>
      </c>
      <c r="H55" s="98">
        <v>-3.27687994</v>
      </c>
      <c r="I55" s="98">
        <v>2.9314912100000003</v>
      </c>
      <c r="J55" s="98">
        <v>-0.64160481</v>
      </c>
      <c r="K55" s="98">
        <v>1.5142549499999984</v>
      </c>
      <c r="L55" s="98">
        <v>0.4896651300000002</v>
      </c>
      <c r="M55" s="98">
        <v>-15.924573640000002</v>
      </c>
      <c r="N55" s="1"/>
      <c r="O55" s="1"/>
      <c r="P55" s="1"/>
    </row>
    <row r="56" spans="1:16" ht="12.75">
      <c r="A56" s="39" t="s">
        <v>39</v>
      </c>
      <c r="B56" s="93" t="s">
        <v>147</v>
      </c>
      <c r="C56" s="93">
        <v>-10.0630625</v>
      </c>
      <c r="D56" s="93">
        <v>0.34137246437500035</v>
      </c>
      <c r="E56" s="93">
        <v>2.606177535625</v>
      </c>
      <c r="F56" s="93">
        <v>5.834575</v>
      </c>
      <c r="G56" s="93">
        <v>-2.554318858500001</v>
      </c>
      <c r="H56" s="93">
        <v>0.3654036531</v>
      </c>
      <c r="I56" s="93">
        <v>-0.22220330835000138</v>
      </c>
      <c r="J56" s="93">
        <v>0.11735512952500005</v>
      </c>
      <c r="K56" s="93">
        <v>-0.6456317721249984</v>
      </c>
      <c r="L56" s="93">
        <v>-0.13515956779999994</v>
      </c>
      <c r="M56" s="93">
        <v>4.291505387600001</v>
      </c>
      <c r="N56" s="1"/>
      <c r="O56" s="1"/>
      <c r="P56" s="1"/>
    </row>
    <row r="57" spans="1:16" ht="13.5" thickBot="1">
      <c r="A57" s="55" t="s">
        <v>38</v>
      </c>
      <c r="B57" s="98">
        <v>1.0440104799999999</v>
      </c>
      <c r="C57" s="98">
        <v>23.016603590000003</v>
      </c>
      <c r="D57" s="98">
        <v>-1.9164055656250003</v>
      </c>
      <c r="E57" s="98">
        <v>-5.82559828065472</v>
      </c>
      <c r="F57" s="98">
        <v>-14.863287073720265</v>
      </c>
      <c r="G57" s="98">
        <v>9.188755121500009</v>
      </c>
      <c r="H57" s="98">
        <v>-2.9114762869</v>
      </c>
      <c r="I57" s="98">
        <v>2.709287901649999</v>
      </c>
      <c r="J57" s="98">
        <v>-0.524249680475</v>
      </c>
      <c r="K57" s="98">
        <v>0.868623177875</v>
      </c>
      <c r="L57" s="98">
        <v>0.3545055622000003</v>
      </c>
      <c r="M57" s="98">
        <v>-11.633068252400001</v>
      </c>
      <c r="N57" s="1"/>
      <c r="O57" s="1"/>
      <c r="P57" s="1"/>
    </row>
    <row r="58" spans="1:16" ht="6" customHeight="1" thickTop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19"/>
      <c r="O58" s="19"/>
      <c r="P58" s="1"/>
    </row>
    <row r="59" spans="1:16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"/>
      <c r="O59" s="1"/>
      <c r="P59" s="1"/>
    </row>
    <row r="60" spans="1:16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5"/>
      <c r="M60" s="25"/>
      <c r="N60" s="1"/>
      <c r="O60" s="1"/>
      <c r="P60" s="1"/>
    </row>
    <row r="61" spans="1:16" ht="13.5">
      <c r="A61" s="9" t="s">
        <v>130</v>
      </c>
      <c r="B61" s="9"/>
      <c r="C61" s="9"/>
      <c r="D61" s="9"/>
      <c r="E61" s="9"/>
      <c r="F61" s="9"/>
      <c r="G61" s="10"/>
      <c r="H61" s="10"/>
      <c r="I61" s="10"/>
      <c r="J61" s="10"/>
      <c r="N61" s="1"/>
      <c r="O61" s="1"/>
      <c r="P61" s="1"/>
    </row>
    <row r="62" spans="1:16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N62" s="1"/>
      <c r="O62" s="1"/>
      <c r="P62" s="1"/>
    </row>
    <row r="63" spans="1:16" ht="12.75">
      <c r="A63" s="47" t="s">
        <v>122</v>
      </c>
      <c r="B63" s="47"/>
      <c r="C63" s="47"/>
      <c r="D63" s="47"/>
      <c r="E63" s="47"/>
      <c r="F63" s="47"/>
      <c r="G63" s="42"/>
      <c r="H63" s="42"/>
      <c r="I63" s="42"/>
      <c r="J63" s="42"/>
      <c r="K63" s="42"/>
      <c r="L63" s="42"/>
      <c r="M63" s="42"/>
      <c r="N63" s="1"/>
      <c r="O63" s="1"/>
      <c r="P63" s="1"/>
    </row>
    <row r="64" spans="1:16" ht="13.5" thickBot="1">
      <c r="A64" s="37"/>
      <c r="B64" s="44">
        <v>2005</v>
      </c>
      <c r="C64" s="44"/>
      <c r="D64" s="44">
        <v>2006</v>
      </c>
      <c r="E64" s="44"/>
      <c r="F64" s="44"/>
      <c r="G64" s="44"/>
      <c r="H64" s="44">
        <v>2007</v>
      </c>
      <c r="I64" s="44"/>
      <c r="J64" s="44"/>
      <c r="K64" s="44"/>
      <c r="L64" s="44">
        <v>2008</v>
      </c>
      <c r="M64" s="44"/>
      <c r="N64" s="1"/>
      <c r="O64" s="1"/>
      <c r="P64" s="1"/>
    </row>
    <row r="65" spans="1:16" ht="14.25" thickBot="1" thickTop="1">
      <c r="A65" s="38"/>
      <c r="B65" s="45" t="s">
        <v>235</v>
      </c>
      <c r="C65" s="45" t="s">
        <v>169</v>
      </c>
      <c r="D65" s="45" t="s">
        <v>240</v>
      </c>
      <c r="E65" s="45" t="s">
        <v>237</v>
      </c>
      <c r="F65" s="45" t="s">
        <v>235</v>
      </c>
      <c r="G65" s="45" t="s">
        <v>169</v>
      </c>
      <c r="H65" s="45" t="s">
        <v>240</v>
      </c>
      <c r="I65" s="45" t="s">
        <v>237</v>
      </c>
      <c r="J65" s="45" t="s">
        <v>235</v>
      </c>
      <c r="K65" s="45" t="s">
        <v>169</v>
      </c>
      <c r="L65" s="45" t="s">
        <v>240</v>
      </c>
      <c r="M65" s="45" t="s">
        <v>237</v>
      </c>
      <c r="N65" s="1"/>
      <c r="O65" s="1"/>
      <c r="P65" s="1"/>
    </row>
    <row r="66" spans="1:16" ht="13.5" thickTop="1">
      <c r="A66" s="55" t="s">
        <v>36</v>
      </c>
      <c r="B66" s="93">
        <v>0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/>
      <c r="N66" s="1"/>
      <c r="O66" s="1"/>
      <c r="P66" s="1"/>
    </row>
    <row r="67" spans="1:16" ht="12.75">
      <c r="A67" s="85" t="s">
        <v>100</v>
      </c>
      <c r="B67" s="93">
        <v>0</v>
      </c>
      <c r="C67" s="93">
        <v>0</v>
      </c>
      <c r="D67" s="93">
        <v>0</v>
      </c>
      <c r="E67" s="93">
        <v>0</v>
      </c>
      <c r="F67" s="93">
        <v>0</v>
      </c>
      <c r="G67" s="93">
        <v>-15.15233035</v>
      </c>
      <c r="H67" s="93"/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1"/>
      <c r="O67" s="1"/>
      <c r="P67" s="1"/>
    </row>
    <row r="68" spans="1:16" ht="12.75">
      <c r="A68" s="85" t="s">
        <v>158</v>
      </c>
      <c r="B68" s="93">
        <v>0</v>
      </c>
      <c r="C68" s="93">
        <v>-0.01584207999999984</v>
      </c>
      <c r="D68" s="93">
        <v>-0.05254571000000001</v>
      </c>
      <c r="E68" s="93">
        <v>-0.03458329</v>
      </c>
      <c r="F68" s="93">
        <v>-241.08669996000003</v>
      </c>
      <c r="G68" s="93">
        <v>-1.0782122900000104</v>
      </c>
      <c r="H68" s="93">
        <v>0</v>
      </c>
      <c r="I68" s="93">
        <v>-0.0052638699999999995</v>
      </c>
      <c r="J68" s="93">
        <v>-2.57228324</v>
      </c>
      <c r="K68" s="93">
        <v>-1.6870613100000003</v>
      </c>
      <c r="L68" s="93">
        <v>-0.00377665</v>
      </c>
      <c r="M68" s="93">
        <v>-0.20615257</v>
      </c>
      <c r="N68" s="1"/>
      <c r="O68" s="1"/>
      <c r="P68" s="1"/>
    </row>
    <row r="69" spans="1:16" ht="12.75">
      <c r="A69" s="85" t="s">
        <v>195</v>
      </c>
      <c r="B69" s="93">
        <v>0</v>
      </c>
      <c r="C69" s="93">
        <v>0.11029593</v>
      </c>
      <c r="D69" s="93"/>
      <c r="E69" s="93">
        <v>0.047</v>
      </c>
      <c r="F69" s="93">
        <v>0</v>
      </c>
      <c r="G69" s="93">
        <v>8.09400000000085E-05</v>
      </c>
      <c r="H69" s="93">
        <v>0</v>
      </c>
      <c r="I69" s="93">
        <v>0.06025026</v>
      </c>
      <c r="J69" s="93">
        <v>-5.39800000000028E-05</v>
      </c>
      <c r="K69" s="93">
        <v>1.2243708800000002</v>
      </c>
      <c r="L69" s="93">
        <v>0</v>
      </c>
      <c r="M69" s="93">
        <v>0.14747501</v>
      </c>
      <c r="N69" s="1"/>
      <c r="O69" s="1"/>
      <c r="P69" s="1"/>
    </row>
    <row r="70" spans="1:16" ht="12.75">
      <c r="A70" s="85" t="s">
        <v>196</v>
      </c>
      <c r="B70" s="93">
        <v>0</v>
      </c>
      <c r="C70" s="93">
        <v>0</v>
      </c>
      <c r="D70" s="93"/>
      <c r="E70" s="93">
        <v>0</v>
      </c>
      <c r="F70" s="93">
        <v>0</v>
      </c>
      <c r="G70" s="93">
        <v>0</v>
      </c>
      <c r="H70" s="93">
        <v>0</v>
      </c>
      <c r="I70" s="93">
        <v>-3.5</v>
      </c>
      <c r="J70" s="93">
        <v>0</v>
      </c>
      <c r="K70" s="93"/>
      <c r="L70" s="93">
        <v>0</v>
      </c>
      <c r="M70" s="93">
        <v>0</v>
      </c>
      <c r="N70" s="1"/>
      <c r="O70" s="1"/>
      <c r="P70" s="1"/>
    </row>
    <row r="71" spans="1:16" ht="12.75">
      <c r="A71" s="85" t="s">
        <v>193</v>
      </c>
      <c r="B71" s="93">
        <v>0</v>
      </c>
      <c r="C71" s="93">
        <v>0</v>
      </c>
      <c r="D71" s="93"/>
      <c r="E71" s="93"/>
      <c r="F71" s="93">
        <v>1</v>
      </c>
      <c r="G71" s="93">
        <v>0.7458879999999999</v>
      </c>
      <c r="H71" s="93">
        <v>0</v>
      </c>
      <c r="I71" s="93">
        <v>0</v>
      </c>
      <c r="J71" s="93">
        <v>0</v>
      </c>
      <c r="K71" s="93">
        <v>0.29436700000000005</v>
      </c>
      <c r="L71" s="93">
        <v>0</v>
      </c>
      <c r="M71" s="93">
        <v>0</v>
      </c>
      <c r="N71" s="1"/>
      <c r="O71" s="1"/>
      <c r="P71" s="1"/>
    </row>
    <row r="72" spans="1:16" ht="12.75">
      <c r="A72" s="85" t="s">
        <v>197</v>
      </c>
      <c r="B72" s="93">
        <v>0</v>
      </c>
      <c r="C72" s="93">
        <v>0</v>
      </c>
      <c r="D72" s="93"/>
      <c r="E72" s="93"/>
      <c r="F72" s="93">
        <v>0</v>
      </c>
      <c r="G72" s="93">
        <v>-0.129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1"/>
      <c r="O72" s="1"/>
      <c r="P72" s="1"/>
    </row>
    <row r="73" spans="1:16" ht="12.75">
      <c r="A73" s="85" t="s">
        <v>201</v>
      </c>
      <c r="B73" s="93">
        <v>0</v>
      </c>
      <c r="C73" s="93">
        <v>0</v>
      </c>
      <c r="D73" s="93">
        <v>0</v>
      </c>
      <c r="E73" s="93">
        <v>0.128888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1"/>
      <c r="O73" s="1"/>
      <c r="P73" s="1"/>
    </row>
    <row r="74" spans="1:16" ht="12.75">
      <c r="A74" s="85" t="s">
        <v>0</v>
      </c>
      <c r="B74" s="93">
        <v>0</v>
      </c>
      <c r="C74" s="93">
        <v>0</v>
      </c>
      <c r="D74" s="93">
        <v>0</v>
      </c>
      <c r="E74" s="93">
        <v>0</v>
      </c>
      <c r="F74" s="93">
        <v>0</v>
      </c>
      <c r="G74" s="93">
        <v>-5.6734849999999994</v>
      </c>
      <c r="H74" s="93">
        <v>0.53154312</v>
      </c>
      <c r="I74" s="93">
        <v>0</v>
      </c>
      <c r="J74" s="93">
        <v>0.90390439</v>
      </c>
      <c r="K74" s="93">
        <v>0.8866266200000004</v>
      </c>
      <c r="L74" s="93">
        <v>0.7485714400000001</v>
      </c>
      <c r="M74" s="93">
        <v>0</v>
      </c>
      <c r="N74" s="1"/>
      <c r="O74" s="1"/>
      <c r="P74" s="1"/>
    </row>
    <row r="75" spans="1:16" ht="12.75">
      <c r="A75" s="85" t="s">
        <v>198</v>
      </c>
      <c r="B75" s="93">
        <v>0</v>
      </c>
      <c r="C75" s="93">
        <v>0</v>
      </c>
      <c r="D75" s="93">
        <v>0</v>
      </c>
      <c r="E75" s="93">
        <v>0</v>
      </c>
      <c r="F75" s="93">
        <v>-14.492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1"/>
      <c r="O75" s="1"/>
      <c r="P75" s="1"/>
    </row>
    <row r="76" spans="1:16" ht="12.75">
      <c r="A76" s="85" t="s">
        <v>340</v>
      </c>
      <c r="B76" s="93">
        <v>0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1.30878424</v>
      </c>
      <c r="J76" s="93">
        <v>0</v>
      </c>
      <c r="K76" s="93">
        <v>0</v>
      </c>
      <c r="L76" s="93">
        <v>0</v>
      </c>
      <c r="M76" s="93">
        <v>0.09551420000000008</v>
      </c>
      <c r="N76" s="1"/>
      <c r="O76" s="1"/>
      <c r="P76" s="1"/>
    </row>
    <row r="77" spans="1:16" ht="12.75">
      <c r="A77" s="87" t="s">
        <v>303</v>
      </c>
      <c r="B77" s="98">
        <v>0</v>
      </c>
      <c r="C77" s="98">
        <v>0.09445385000000016</v>
      </c>
      <c r="D77" s="98">
        <v>-0.05254571000000001</v>
      </c>
      <c r="E77" s="98">
        <v>0.14130471</v>
      </c>
      <c r="F77" s="98">
        <v>-254.57869996000002</v>
      </c>
      <c r="G77" s="98">
        <v>-21.28705870000001</v>
      </c>
      <c r="H77" s="98">
        <v>0.53154312</v>
      </c>
      <c r="I77" s="98">
        <v>-2.13622937</v>
      </c>
      <c r="J77" s="98">
        <v>-1.66843283</v>
      </c>
      <c r="K77" s="98">
        <v>0.7183031900000003</v>
      </c>
      <c r="L77" s="98">
        <v>0.74479479</v>
      </c>
      <c r="M77" s="98">
        <v>0.03683664000000006</v>
      </c>
      <c r="N77" s="1"/>
      <c r="O77" s="1"/>
      <c r="P77" s="1"/>
    </row>
    <row r="78" spans="1:16" ht="12.75">
      <c r="A78" s="85" t="s">
        <v>194</v>
      </c>
      <c r="B78" s="93">
        <v>0</v>
      </c>
      <c r="C78" s="93">
        <v>-2.9995104299999946</v>
      </c>
      <c r="D78" s="93">
        <v>0</v>
      </c>
      <c r="E78" s="93">
        <v>0</v>
      </c>
      <c r="F78" s="93">
        <v>20.034</v>
      </c>
      <c r="G78" s="93">
        <v>0.02359999999999829</v>
      </c>
      <c r="H78" s="93">
        <v>0</v>
      </c>
      <c r="I78" s="93">
        <v>0</v>
      </c>
      <c r="J78" s="93">
        <v>-20.820550499999996</v>
      </c>
      <c r="K78" s="93">
        <v>0</v>
      </c>
      <c r="L78" s="93">
        <v>0</v>
      </c>
      <c r="M78" s="93">
        <v>0</v>
      </c>
      <c r="N78" s="1"/>
      <c r="O78" s="1"/>
      <c r="P78" s="1"/>
    </row>
    <row r="79" spans="1:16" ht="12.75">
      <c r="A79" s="85" t="s">
        <v>244</v>
      </c>
      <c r="B79" s="93">
        <v>0</v>
      </c>
      <c r="C79" s="93">
        <v>0</v>
      </c>
      <c r="D79" s="93">
        <v>0</v>
      </c>
      <c r="E79" s="93">
        <v>0</v>
      </c>
      <c r="F79" s="93">
        <v>0</v>
      </c>
      <c r="G79" s="93">
        <v>-15.30469623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1"/>
      <c r="O79" s="1"/>
      <c r="P79" s="1"/>
    </row>
    <row r="80" spans="1:16" ht="12.75">
      <c r="A80" s="85" t="s">
        <v>127</v>
      </c>
      <c r="B80" s="93">
        <v>0.23068183</v>
      </c>
      <c r="C80" s="93">
        <v>0</v>
      </c>
      <c r="D80" s="93">
        <v>0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1"/>
      <c r="O80" s="1"/>
      <c r="P80" s="1"/>
    </row>
    <row r="81" spans="1:16" ht="12.75">
      <c r="A81" s="87" t="s">
        <v>37</v>
      </c>
      <c r="B81" s="98">
        <v>0.23068182999999995</v>
      </c>
      <c r="C81" s="98">
        <v>-2.9050565799999943</v>
      </c>
      <c r="D81" s="98">
        <v>-0.05254571000000001</v>
      </c>
      <c r="E81" s="98">
        <v>0.14130471</v>
      </c>
      <c r="F81" s="98">
        <v>-234.54469996000003</v>
      </c>
      <c r="G81" s="98">
        <v>-36.56815493000001</v>
      </c>
      <c r="H81" s="98">
        <v>0.53154312</v>
      </c>
      <c r="I81" s="98">
        <v>-2.13622937</v>
      </c>
      <c r="J81" s="98">
        <v>-22.488983329999996</v>
      </c>
      <c r="K81" s="98">
        <v>0.7183031900000003</v>
      </c>
      <c r="L81" s="98">
        <v>0.74479479</v>
      </c>
      <c r="M81" s="98">
        <v>0.03683664000000006</v>
      </c>
      <c r="N81" s="1"/>
      <c r="O81" s="1"/>
      <c r="P81" s="1"/>
    </row>
    <row r="82" spans="1:16" ht="12.75">
      <c r="A82" s="39" t="s">
        <v>39</v>
      </c>
      <c r="B82" s="93">
        <v>-0.06325</v>
      </c>
      <c r="C82" s="93">
        <v>-0.14355</v>
      </c>
      <c r="D82" s="93">
        <v>0.055</v>
      </c>
      <c r="E82" s="93">
        <v>-0.031700035125</v>
      </c>
      <c r="F82" s="93">
        <v>9.68698230912498</v>
      </c>
      <c r="G82" s="93">
        <v>9.84624433719792</v>
      </c>
      <c r="H82" s="93">
        <v>-0.13526262500000003</v>
      </c>
      <c r="I82" s="93">
        <v>0.5695000877749998</v>
      </c>
      <c r="J82" s="93">
        <v>0.5752787466749897</v>
      </c>
      <c r="K82" s="93">
        <v>-0.44625946072499845</v>
      </c>
      <c r="L82" s="93">
        <v>-0.197</v>
      </c>
      <c r="M82" s="93">
        <v>-0.038</v>
      </c>
      <c r="N82" s="1"/>
      <c r="O82" s="1"/>
      <c r="P82" s="1"/>
    </row>
    <row r="83" spans="1:16" ht="13.5" thickBot="1">
      <c r="A83" s="55" t="s">
        <v>38</v>
      </c>
      <c r="B83" s="98">
        <v>0.16743182999999995</v>
      </c>
      <c r="C83" s="98">
        <v>-3.048606579999994</v>
      </c>
      <c r="D83" s="98">
        <v>-0.04532067487500001</v>
      </c>
      <c r="E83" s="98">
        <v>0.109604674875</v>
      </c>
      <c r="F83" s="98">
        <v>-224.85771765087506</v>
      </c>
      <c r="G83" s="98">
        <v>-26.721910592802093</v>
      </c>
      <c r="H83" s="98">
        <v>0.396280495</v>
      </c>
      <c r="I83" s="98">
        <v>-1.5667292822250003</v>
      </c>
      <c r="J83" s="98">
        <v>-21.913704583325007</v>
      </c>
      <c r="K83" s="98">
        <v>0.27204372927500187</v>
      </c>
      <c r="L83" s="98">
        <v>0.54779479</v>
      </c>
      <c r="M83" s="98">
        <v>-0.0011633599999999397</v>
      </c>
      <c r="N83" s="1"/>
      <c r="O83" s="1"/>
      <c r="P83" s="1"/>
    </row>
    <row r="84" spans="1:16" ht="6" customHeight="1" thickTop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19"/>
      <c r="O84" s="19"/>
      <c r="P84" s="1"/>
    </row>
    <row r="85" spans="14:16" ht="12.75">
      <c r="N85" s="1"/>
      <c r="O85" s="1"/>
      <c r="P85" s="1"/>
    </row>
    <row r="86" spans="1:16" ht="13.5">
      <c r="A86" s="9" t="s">
        <v>127</v>
      </c>
      <c r="B86" s="9"/>
      <c r="C86" s="9"/>
      <c r="D86" s="9"/>
      <c r="E86" s="9"/>
      <c r="F86" s="9"/>
      <c r="N86" s="1"/>
      <c r="O86" s="1"/>
      <c r="P86" s="1"/>
    </row>
    <row r="87" spans="14:16" ht="12.75">
      <c r="N87" s="1"/>
      <c r="O87" s="1"/>
      <c r="P87" s="1"/>
    </row>
    <row r="88" spans="1:16" ht="12.75">
      <c r="A88" s="47" t="s">
        <v>122</v>
      </c>
      <c r="B88" s="47"/>
      <c r="C88" s="47"/>
      <c r="D88" s="47"/>
      <c r="E88" s="47"/>
      <c r="F88" s="47"/>
      <c r="G88" s="42"/>
      <c r="H88" s="42"/>
      <c r="I88" s="42"/>
      <c r="J88" s="42"/>
      <c r="K88" s="42"/>
      <c r="L88" s="42"/>
      <c r="M88" s="42"/>
      <c r="N88" s="1"/>
      <c r="O88" s="1"/>
      <c r="P88" s="1"/>
    </row>
    <row r="89" spans="1:16" ht="13.5" thickBot="1">
      <c r="A89" s="37"/>
      <c r="B89" s="44">
        <v>2005</v>
      </c>
      <c r="C89" s="44"/>
      <c r="D89" s="44">
        <v>2006</v>
      </c>
      <c r="E89" s="44"/>
      <c r="F89" s="44"/>
      <c r="G89" s="44"/>
      <c r="H89" s="44">
        <v>2007</v>
      </c>
      <c r="I89" s="44"/>
      <c r="J89" s="44"/>
      <c r="K89" s="44"/>
      <c r="L89" s="44">
        <v>2008</v>
      </c>
      <c r="M89" s="44"/>
      <c r="N89" s="1"/>
      <c r="O89" s="1"/>
      <c r="P89" s="1"/>
    </row>
    <row r="90" spans="1:16" ht="14.25" thickBot="1" thickTop="1">
      <c r="A90" s="38"/>
      <c r="B90" s="45" t="s">
        <v>235</v>
      </c>
      <c r="C90" s="45" t="s">
        <v>169</v>
      </c>
      <c r="D90" s="45" t="s">
        <v>240</v>
      </c>
      <c r="E90" s="45" t="s">
        <v>237</v>
      </c>
      <c r="F90" s="45" t="s">
        <v>235</v>
      </c>
      <c r="G90" s="45" t="s">
        <v>169</v>
      </c>
      <c r="H90" s="45" t="s">
        <v>240</v>
      </c>
      <c r="I90" s="45" t="s">
        <v>237</v>
      </c>
      <c r="J90" s="45" t="s">
        <v>235</v>
      </c>
      <c r="K90" s="45" t="s">
        <v>169</v>
      </c>
      <c r="L90" s="45" t="s">
        <v>240</v>
      </c>
      <c r="M90" s="45" t="s">
        <v>237</v>
      </c>
      <c r="N90" s="1"/>
      <c r="O90" s="1"/>
      <c r="P90" s="1"/>
    </row>
    <row r="91" spans="1:16" ht="13.5" thickTop="1">
      <c r="A91" s="55" t="s">
        <v>36</v>
      </c>
      <c r="B91" s="93"/>
      <c r="C91" s="93"/>
      <c r="D91" s="93"/>
      <c r="E91" s="93"/>
      <c r="F91" s="93"/>
      <c r="G91" s="93"/>
      <c r="H91" s="93"/>
      <c r="I91" s="93">
        <v>0</v>
      </c>
      <c r="J91" s="93"/>
      <c r="K91" s="93"/>
      <c r="L91" s="93"/>
      <c r="M91" s="93">
        <v>0</v>
      </c>
      <c r="N91" s="1"/>
      <c r="O91" s="1"/>
      <c r="P91" s="1"/>
    </row>
    <row r="92" spans="1:16" ht="12.75">
      <c r="A92" s="39" t="s">
        <v>158</v>
      </c>
      <c r="B92" s="93">
        <v>0</v>
      </c>
      <c r="C92" s="93">
        <v>-0.204840679999999</v>
      </c>
      <c r="D92" s="93">
        <v>-0.03743838999999989</v>
      </c>
      <c r="E92" s="93">
        <v>-0.0113734300000004</v>
      </c>
      <c r="F92" s="93">
        <v>5.018721060000008</v>
      </c>
      <c r="G92" s="93">
        <v>0.09901069999999201</v>
      </c>
      <c r="H92" s="93">
        <v>0</v>
      </c>
      <c r="I92" s="93">
        <v>0</v>
      </c>
      <c r="J92" s="93">
        <v>2.8150398678761237E-16</v>
      </c>
      <c r="K92" s="93">
        <v>0</v>
      </c>
      <c r="L92" s="93">
        <v>0</v>
      </c>
      <c r="M92" s="93">
        <v>-0.01905329</v>
      </c>
      <c r="N92" s="1"/>
      <c r="O92" s="1"/>
      <c r="P92" s="1"/>
    </row>
    <row r="93" spans="1:16" ht="12.75">
      <c r="A93" s="39" t="s">
        <v>199</v>
      </c>
      <c r="B93" s="93"/>
      <c r="C93" s="93"/>
      <c r="D93" s="93"/>
      <c r="E93" s="93"/>
      <c r="F93" s="93">
        <v>-0.0005176600000000065</v>
      </c>
      <c r="G93" s="93">
        <v>0</v>
      </c>
      <c r="H93" s="93"/>
      <c r="I93" s="93">
        <v>0</v>
      </c>
      <c r="J93" s="93">
        <v>2.8150398678761237E-16</v>
      </c>
      <c r="K93" s="93">
        <v>0</v>
      </c>
      <c r="L93" s="93">
        <v>0</v>
      </c>
      <c r="M93" s="93">
        <v>0.04003308999999999</v>
      </c>
      <c r="N93" s="1"/>
      <c r="O93" s="1"/>
      <c r="P93" s="1"/>
    </row>
    <row r="94" spans="1:16" ht="12.75">
      <c r="A94" s="39" t="s">
        <v>0</v>
      </c>
      <c r="B94" s="93"/>
      <c r="C94" s="93">
        <v>0</v>
      </c>
      <c r="D94" s="93">
        <v>0</v>
      </c>
      <c r="E94" s="93">
        <v>0</v>
      </c>
      <c r="F94" s="93">
        <v>0.09753</v>
      </c>
      <c r="G94" s="93">
        <v>3.377</v>
      </c>
      <c r="H94" s="93">
        <v>0</v>
      </c>
      <c r="I94" s="93">
        <v>0.0025913299999999967</v>
      </c>
      <c r="J94" s="93">
        <v>0</v>
      </c>
      <c r="K94" s="93">
        <v>0</v>
      </c>
      <c r="L94" s="93">
        <v>0</v>
      </c>
      <c r="M94" s="93">
        <v>0.00152844</v>
      </c>
      <c r="N94" s="1"/>
      <c r="O94" s="1"/>
      <c r="P94" s="1"/>
    </row>
    <row r="95" spans="1:16" ht="12.75">
      <c r="A95" s="55" t="s">
        <v>303</v>
      </c>
      <c r="B95" s="98">
        <v>0</v>
      </c>
      <c r="C95" s="98">
        <v>-0.204840679999999</v>
      </c>
      <c r="D95" s="98">
        <v>-0.03743838999999989</v>
      </c>
      <c r="E95" s="98">
        <v>-0.0113734300000004</v>
      </c>
      <c r="F95" s="98">
        <v>5.116251060000008</v>
      </c>
      <c r="G95" s="98">
        <v>3.476010699999992</v>
      </c>
      <c r="H95" s="98">
        <v>0</v>
      </c>
      <c r="I95" s="98">
        <v>0.0025913299999999967</v>
      </c>
      <c r="J95" s="98">
        <v>2.8150398678761237E-16</v>
      </c>
      <c r="K95" s="98">
        <v>0</v>
      </c>
      <c r="L95" s="98">
        <v>0</v>
      </c>
      <c r="M95" s="98">
        <v>0.00305688</v>
      </c>
      <c r="N95" s="1"/>
      <c r="O95" s="1"/>
      <c r="P95" s="1"/>
    </row>
    <row r="96" spans="1:16" ht="12.75">
      <c r="A96" s="39" t="s">
        <v>194</v>
      </c>
      <c r="B96" s="93">
        <v>0</v>
      </c>
      <c r="C96" s="93">
        <v>0.13491893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1"/>
      <c r="O96" s="1"/>
      <c r="P96" s="1"/>
    </row>
    <row r="97" spans="1:16" ht="12.75">
      <c r="A97" s="55" t="s">
        <v>37</v>
      </c>
      <c r="B97" s="98">
        <v>0</v>
      </c>
      <c r="C97" s="98">
        <v>-0.069921749999999</v>
      </c>
      <c r="D97" s="98">
        <v>-0.03743838999999989</v>
      </c>
      <c r="E97" s="98">
        <v>-0.0113734300000004</v>
      </c>
      <c r="F97" s="98">
        <v>5.116251060000008</v>
      </c>
      <c r="G97" s="98">
        <v>3.476010699999992</v>
      </c>
      <c r="H97" s="98">
        <v>0</v>
      </c>
      <c r="I97" s="98">
        <v>0.0025913299999999967</v>
      </c>
      <c r="J97" s="98">
        <v>2.8150398678761237E-16</v>
      </c>
      <c r="K97" s="98">
        <v>0</v>
      </c>
      <c r="L97" s="98">
        <v>0</v>
      </c>
      <c r="M97" s="98">
        <v>0.00305688</v>
      </c>
      <c r="N97" s="1"/>
      <c r="O97" s="1"/>
      <c r="P97" s="1"/>
    </row>
    <row r="98" spans="1:16" ht="12.75">
      <c r="A98" s="39" t="s">
        <v>39</v>
      </c>
      <c r="B98" s="93">
        <v>0</v>
      </c>
      <c r="C98" s="93">
        <v>0.0147125</v>
      </c>
      <c r="D98" s="93">
        <v>0.0055</v>
      </c>
      <c r="E98" s="93">
        <v>0.00877722137499983</v>
      </c>
      <c r="F98" s="93">
        <v>0.011650000000000908</v>
      </c>
      <c r="G98" s="93">
        <v>-0.02557500000000073</v>
      </c>
      <c r="H98" s="93">
        <v>-0.00256285</v>
      </c>
      <c r="I98" s="93">
        <v>0</v>
      </c>
      <c r="J98" s="93">
        <v>0</v>
      </c>
      <c r="K98" s="93">
        <v>0</v>
      </c>
      <c r="L98" s="93">
        <v>0</v>
      </c>
      <c r="M98" s="93">
        <v>-0.008</v>
      </c>
      <c r="N98" s="1"/>
      <c r="O98" s="1"/>
      <c r="P98" s="1"/>
    </row>
    <row r="99" spans="1:16" ht="13.5" thickBot="1">
      <c r="A99" s="55" t="s">
        <v>38</v>
      </c>
      <c r="B99" s="98">
        <v>0</v>
      </c>
      <c r="C99" s="98">
        <v>-0.055209249999999</v>
      </c>
      <c r="D99" s="98">
        <v>-0.0322906113749999</v>
      </c>
      <c r="E99" s="98">
        <v>-0.00259620862500053</v>
      </c>
      <c r="F99" s="98">
        <v>5.127901060000009</v>
      </c>
      <c r="G99" s="98">
        <v>3.450435699999991</v>
      </c>
      <c r="H99" s="98">
        <v>-0.00256285</v>
      </c>
      <c r="I99" s="98">
        <v>0.0025913299999999967</v>
      </c>
      <c r="J99" s="98">
        <v>2.8150398678761237E-16</v>
      </c>
      <c r="K99" s="98">
        <v>0</v>
      </c>
      <c r="L99" s="98">
        <v>0</v>
      </c>
      <c r="M99" s="98">
        <v>-0.0049431200000000005</v>
      </c>
      <c r="N99" s="27"/>
      <c r="O99" s="1"/>
      <c r="P99" s="1"/>
    </row>
    <row r="100" spans="1:16" ht="6" customHeight="1" thickTop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19"/>
      <c r="O100" s="19"/>
      <c r="P100" s="1"/>
    </row>
    <row r="101" spans="1:16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1"/>
      <c r="P101" s="1"/>
    </row>
    <row r="102" spans="1:16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1"/>
      <c r="P102" s="1"/>
    </row>
    <row r="103" spans="1:16" ht="13.5">
      <c r="A103" s="9" t="s">
        <v>32</v>
      </c>
      <c r="B103" s="9"/>
      <c r="C103" s="9"/>
      <c r="D103" s="9"/>
      <c r="E103" s="9"/>
      <c r="F103" s="9"/>
      <c r="G103" s="27"/>
      <c r="H103" s="27"/>
      <c r="I103" s="27"/>
      <c r="J103" s="27"/>
      <c r="K103" s="27"/>
      <c r="L103" s="27"/>
      <c r="M103" s="27"/>
      <c r="N103" s="27"/>
      <c r="O103" s="1"/>
      <c r="P103" s="1"/>
    </row>
    <row r="104" spans="1:16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N104" s="1"/>
      <c r="O104" s="1"/>
      <c r="P104" s="1"/>
    </row>
    <row r="105" spans="1:16" ht="12.75">
      <c r="A105" s="47" t="s">
        <v>122</v>
      </c>
      <c r="B105" s="47"/>
      <c r="C105" s="47"/>
      <c r="D105" s="47"/>
      <c r="E105" s="47"/>
      <c r="F105" s="47"/>
      <c r="G105" s="42"/>
      <c r="H105" s="42"/>
      <c r="I105" s="42"/>
      <c r="J105" s="42"/>
      <c r="K105" s="42"/>
      <c r="L105" s="42"/>
      <c r="M105" s="42"/>
      <c r="N105" s="1"/>
      <c r="O105" s="1"/>
      <c r="P105" s="1"/>
    </row>
    <row r="106" spans="1:16" ht="13.5" thickBot="1">
      <c r="A106" s="37"/>
      <c r="B106" s="44">
        <v>2005</v>
      </c>
      <c r="C106" s="44"/>
      <c r="D106" s="44">
        <v>2006</v>
      </c>
      <c r="E106" s="44"/>
      <c r="F106" s="44"/>
      <c r="G106" s="44"/>
      <c r="H106" s="44">
        <v>2007</v>
      </c>
      <c r="I106" s="44"/>
      <c r="J106" s="44"/>
      <c r="K106" s="44"/>
      <c r="L106" s="44">
        <v>2008</v>
      </c>
      <c r="M106" s="44"/>
      <c r="N106" s="1"/>
      <c r="O106" s="1"/>
      <c r="P106" s="1"/>
    </row>
    <row r="107" spans="1:16" ht="14.25" thickBot="1" thickTop="1">
      <c r="A107" s="38"/>
      <c r="B107" s="45" t="s">
        <v>235</v>
      </c>
      <c r="C107" s="45" t="s">
        <v>169</v>
      </c>
      <c r="D107" s="45" t="s">
        <v>240</v>
      </c>
      <c r="E107" s="45" t="s">
        <v>237</v>
      </c>
      <c r="F107" s="45" t="s">
        <v>235</v>
      </c>
      <c r="G107" s="45" t="s">
        <v>169</v>
      </c>
      <c r="H107" s="45" t="s">
        <v>240</v>
      </c>
      <c r="I107" s="45" t="s">
        <v>237</v>
      </c>
      <c r="J107" s="45" t="s">
        <v>235</v>
      </c>
      <c r="K107" s="45" t="s">
        <v>169</v>
      </c>
      <c r="L107" s="45" t="s">
        <v>240</v>
      </c>
      <c r="M107" s="45" t="s">
        <v>237</v>
      </c>
      <c r="N107" s="1"/>
      <c r="O107" s="1"/>
      <c r="P107" s="1"/>
    </row>
    <row r="108" spans="1:16" ht="13.5" thickTop="1">
      <c r="A108" s="55" t="s">
        <v>36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1"/>
      <c r="O108" s="1"/>
      <c r="P108" s="1"/>
    </row>
    <row r="109" spans="1:16" ht="12.75">
      <c r="A109" s="39" t="s">
        <v>157</v>
      </c>
      <c r="B109" s="93">
        <v>0</v>
      </c>
      <c r="C109" s="93">
        <v>0</v>
      </c>
      <c r="D109" s="93">
        <v>0</v>
      </c>
      <c r="E109" s="93">
        <v>-7.089387</v>
      </c>
      <c r="F109" s="93">
        <v>0.00038699999999971624</v>
      </c>
      <c r="G109" s="93">
        <v>3.701587</v>
      </c>
      <c r="H109" s="93">
        <v>0.27983300000000005</v>
      </c>
      <c r="I109" s="93">
        <v>0</v>
      </c>
      <c r="J109" s="93">
        <v>0</v>
      </c>
      <c r="K109" s="93">
        <v>0</v>
      </c>
      <c r="L109" s="93">
        <v>0</v>
      </c>
      <c r="M109" s="93">
        <v>-3.699</v>
      </c>
      <c r="N109" s="1"/>
      <c r="O109" s="1"/>
      <c r="P109" s="1"/>
    </row>
    <row r="110" spans="1:16" ht="12.75">
      <c r="A110" s="85" t="s">
        <v>100</v>
      </c>
      <c r="B110" s="93">
        <v>0</v>
      </c>
      <c r="C110" s="93">
        <v>0</v>
      </c>
      <c r="D110" s="93">
        <v>0</v>
      </c>
      <c r="E110" s="93">
        <v>0</v>
      </c>
      <c r="F110" s="93">
        <v>0</v>
      </c>
      <c r="G110" s="93">
        <v>-16.18164317</v>
      </c>
      <c r="H110" s="93"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0</v>
      </c>
      <c r="N110" s="1"/>
      <c r="O110" s="1"/>
      <c r="P110" s="1"/>
    </row>
    <row r="111" spans="1:16" ht="12.75">
      <c r="A111" s="85" t="s">
        <v>241</v>
      </c>
      <c r="B111" s="93">
        <v>0</v>
      </c>
      <c r="C111" s="93">
        <v>-6.278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1"/>
      <c r="O111" s="1"/>
      <c r="P111" s="1"/>
    </row>
    <row r="112" spans="1:16" ht="12.75">
      <c r="A112" s="39" t="s">
        <v>191</v>
      </c>
      <c r="B112" s="93">
        <v>0</v>
      </c>
      <c r="C112" s="93">
        <v>0</v>
      </c>
      <c r="D112" s="93">
        <v>0</v>
      </c>
      <c r="E112" s="93">
        <v>0</v>
      </c>
      <c r="F112" s="93">
        <v>-38.919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1"/>
      <c r="O112" s="1"/>
      <c r="P112" s="1"/>
    </row>
    <row r="113" spans="1:16" ht="12.75">
      <c r="A113" s="39" t="s">
        <v>158</v>
      </c>
      <c r="B113" s="93">
        <v>1.38597733</v>
      </c>
      <c r="C113" s="93">
        <v>-2.561231399999996</v>
      </c>
      <c r="D113" s="93">
        <v>-2.1274097700000008</v>
      </c>
      <c r="E113" s="93">
        <v>-0.28069805</v>
      </c>
      <c r="F113" s="93">
        <v>-236.32889752999998</v>
      </c>
      <c r="G113" s="93">
        <v>-6.229283400000015</v>
      </c>
      <c r="H113" s="93">
        <v>-2.67523495</v>
      </c>
      <c r="I113" s="93">
        <v>-0.28644166999999976</v>
      </c>
      <c r="J113" s="93">
        <v>-2.713686580000001</v>
      </c>
      <c r="K113" s="93">
        <v>-3.88201077</v>
      </c>
      <c r="L113" s="93">
        <v>-0.00787621</v>
      </c>
      <c r="M113" s="93">
        <v>-0.0839085499999999</v>
      </c>
      <c r="N113" s="1"/>
      <c r="O113" s="1"/>
      <c r="P113" s="1"/>
    </row>
    <row r="114" spans="1:16" ht="12.75">
      <c r="A114" s="39" t="s">
        <v>200</v>
      </c>
      <c r="B114" s="93">
        <v>0</v>
      </c>
      <c r="C114" s="93">
        <v>8.699710660000001</v>
      </c>
      <c r="D114" s="93">
        <v>0</v>
      </c>
      <c r="E114" s="93">
        <v>0.24151766</v>
      </c>
      <c r="F114" s="93">
        <v>0.022482339999999993</v>
      </c>
      <c r="G114" s="93">
        <v>2.9446646599999995</v>
      </c>
      <c r="H114" s="93">
        <v>0.0032531599999999997</v>
      </c>
      <c r="I114" s="93">
        <v>0.06098169</v>
      </c>
      <c r="J114" s="93">
        <v>0.02839197</v>
      </c>
      <c r="K114" s="93">
        <v>4.891939209999999</v>
      </c>
      <c r="L114" s="93">
        <v>0.021363939999999998</v>
      </c>
      <c r="M114" s="93">
        <v>9.54838426</v>
      </c>
      <c r="N114" s="1"/>
      <c r="O114" s="1"/>
      <c r="P114" s="1"/>
    </row>
    <row r="115" spans="1:16" ht="12.75">
      <c r="A115" s="39" t="s">
        <v>196</v>
      </c>
      <c r="B115" s="93">
        <v>0</v>
      </c>
      <c r="C115" s="93">
        <v>0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-3.5</v>
      </c>
      <c r="J115" s="93">
        <v>0</v>
      </c>
      <c r="K115" s="93">
        <v>0</v>
      </c>
      <c r="L115" s="93">
        <v>0</v>
      </c>
      <c r="M115" s="93">
        <v>0</v>
      </c>
      <c r="N115" s="1"/>
      <c r="O115" s="1"/>
      <c r="P115" s="1"/>
    </row>
    <row r="116" spans="1:16" ht="12.75">
      <c r="A116" s="39" t="s">
        <v>193</v>
      </c>
      <c r="B116" s="93">
        <v>0</v>
      </c>
      <c r="C116" s="93">
        <v>0</v>
      </c>
      <c r="D116" s="93">
        <v>0</v>
      </c>
      <c r="E116" s="93">
        <v>0</v>
      </c>
      <c r="F116" s="93">
        <v>9.603</v>
      </c>
      <c r="G116" s="93">
        <v>6.045887999999999</v>
      </c>
      <c r="H116" s="93">
        <v>0</v>
      </c>
      <c r="I116" s="93">
        <v>1.711</v>
      </c>
      <c r="J116" s="93">
        <v>-2.267177</v>
      </c>
      <c r="K116" s="93">
        <v>3.6593940000000003</v>
      </c>
      <c r="L116" s="93">
        <v>0</v>
      </c>
      <c r="M116" s="93">
        <v>0.525593</v>
      </c>
      <c r="N116" s="1"/>
      <c r="O116" s="1"/>
      <c r="P116" s="1"/>
    </row>
    <row r="117" spans="1:16" ht="12.75">
      <c r="A117" s="39" t="s">
        <v>201</v>
      </c>
      <c r="B117" s="93">
        <v>0</v>
      </c>
      <c r="C117" s="93">
        <v>8.068</v>
      </c>
      <c r="D117" s="93">
        <v>0</v>
      </c>
      <c r="E117" s="93">
        <v>0.128888</v>
      </c>
      <c r="F117" s="93">
        <v>0.00011199999999999477</v>
      </c>
      <c r="G117" s="93">
        <v>-0.129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1"/>
      <c r="O117" s="1"/>
      <c r="P117" s="1"/>
    </row>
    <row r="118" spans="1:16" ht="12.75">
      <c r="A118" s="85" t="s">
        <v>340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1.30878424</v>
      </c>
      <c r="J118" s="93">
        <v>0</v>
      </c>
      <c r="K118" s="93">
        <v>0</v>
      </c>
      <c r="L118" s="93">
        <v>0</v>
      </c>
      <c r="M118" s="93">
        <v>0.09551420000000008</v>
      </c>
      <c r="N118" s="1"/>
      <c r="O118" s="1"/>
      <c r="P118" s="1"/>
    </row>
    <row r="119" spans="1:16" ht="12.75">
      <c r="A119" s="39" t="s">
        <v>0</v>
      </c>
      <c r="B119" s="93">
        <v>0</v>
      </c>
      <c r="C119" s="93">
        <v>3.905</v>
      </c>
      <c r="D119" s="93">
        <v>0</v>
      </c>
      <c r="E119" s="93">
        <v>0</v>
      </c>
      <c r="F119" s="93">
        <v>0.515</v>
      </c>
      <c r="G119" s="93">
        <v>6.404515</v>
      </c>
      <c r="H119" s="93">
        <v>0.53154312</v>
      </c>
      <c r="I119" s="93">
        <v>2.2651526900000003</v>
      </c>
      <c r="J119" s="93">
        <v>0.6973247999999996</v>
      </c>
      <c r="K119" s="93">
        <v>1.01085729</v>
      </c>
      <c r="L119" s="93">
        <v>0.8090566200000001</v>
      </c>
      <c r="M119" s="93">
        <v>-0.06797373000000001</v>
      </c>
      <c r="N119" s="1"/>
      <c r="O119" s="1"/>
      <c r="P119" s="1"/>
    </row>
    <row r="120" spans="1:16" ht="12.75">
      <c r="A120" s="39" t="s">
        <v>1</v>
      </c>
      <c r="B120" s="93">
        <v>0</v>
      </c>
      <c r="C120" s="93">
        <v>21.1358</v>
      </c>
      <c r="D120" s="93">
        <v>-0.22035235999999997</v>
      </c>
      <c r="E120" s="93">
        <v>0.22035236</v>
      </c>
      <c r="F120" s="93">
        <v>9.308</v>
      </c>
      <c r="G120" s="93">
        <v>-1.1715038299999996</v>
      </c>
      <c r="H120" s="93">
        <v>0.24201430999999982</v>
      </c>
      <c r="I120" s="93">
        <v>3.5591625</v>
      </c>
      <c r="J120" s="93">
        <v>-0.06605179999999973</v>
      </c>
      <c r="K120" s="93">
        <v>-2.4244993600000004</v>
      </c>
      <c r="L120" s="93">
        <v>2.98877859</v>
      </c>
      <c r="M120" s="93">
        <v>-14.49372306</v>
      </c>
      <c r="N120" s="1"/>
      <c r="O120" s="1"/>
      <c r="P120" s="1"/>
    </row>
    <row r="121" spans="1:16" ht="12.75">
      <c r="A121" s="39" t="s">
        <v>198</v>
      </c>
      <c r="B121" s="93">
        <v>0</v>
      </c>
      <c r="C121" s="93">
        <v>0</v>
      </c>
      <c r="D121" s="93">
        <v>0</v>
      </c>
      <c r="E121" s="93">
        <v>0</v>
      </c>
      <c r="F121" s="93">
        <v>-14.492</v>
      </c>
      <c r="G121" s="93">
        <v>0</v>
      </c>
      <c r="H121" s="93">
        <v>0</v>
      </c>
      <c r="I121" s="93">
        <v>0</v>
      </c>
      <c r="J121" s="93">
        <v>0</v>
      </c>
      <c r="K121" s="93">
        <v>0</v>
      </c>
      <c r="L121" s="93">
        <v>0</v>
      </c>
      <c r="M121" s="93">
        <v>0</v>
      </c>
      <c r="N121" s="1"/>
      <c r="O121" s="1"/>
      <c r="P121" s="1"/>
    </row>
    <row r="122" spans="1:16" ht="12.75">
      <c r="A122" s="39" t="s">
        <v>127</v>
      </c>
      <c r="B122" s="93">
        <v>0</v>
      </c>
      <c r="C122" s="93">
        <v>0</v>
      </c>
      <c r="D122" s="93">
        <v>0</v>
      </c>
      <c r="E122" s="93">
        <v>-1.522</v>
      </c>
      <c r="F122" s="93">
        <v>0</v>
      </c>
      <c r="G122" s="93">
        <v>-0.17121718</v>
      </c>
      <c r="H122" s="93">
        <v>0.007247849999999999</v>
      </c>
      <c r="I122" s="93">
        <v>0</v>
      </c>
      <c r="J122" s="93">
        <v>0.00369322</v>
      </c>
      <c r="K122" s="93">
        <v>0.00926248000000017</v>
      </c>
      <c r="L122" s="93">
        <v>0.35900425999999996</v>
      </c>
      <c r="M122" s="93">
        <v>-1.30056</v>
      </c>
      <c r="N122" s="1"/>
      <c r="O122" s="1"/>
      <c r="P122" s="1"/>
    </row>
    <row r="123" spans="1:16" ht="12.75">
      <c r="A123" s="55" t="s">
        <v>303</v>
      </c>
      <c r="B123" s="98">
        <v>1.38597733</v>
      </c>
      <c r="C123" s="98">
        <v>32.96927926000001</v>
      </c>
      <c r="D123" s="98">
        <v>-2.347762130000001</v>
      </c>
      <c r="E123" s="98">
        <v>-8.30132703</v>
      </c>
      <c r="F123" s="98">
        <v>-270.29091619</v>
      </c>
      <c r="G123" s="98">
        <v>-4.785992920000016</v>
      </c>
      <c r="H123" s="98">
        <v>-1.6113435100000004</v>
      </c>
      <c r="I123" s="98">
        <v>5.11863945</v>
      </c>
      <c r="J123" s="98">
        <v>-4.317505390000002</v>
      </c>
      <c r="K123" s="98">
        <v>3.2649428499999997</v>
      </c>
      <c r="L123" s="98">
        <v>4.1703272</v>
      </c>
      <c r="M123" s="98">
        <v>-9.475673880000002</v>
      </c>
      <c r="N123" s="1"/>
      <c r="O123" s="1"/>
      <c r="P123" s="1"/>
    </row>
    <row r="124" spans="1:16" ht="12.75">
      <c r="A124" s="39" t="s">
        <v>194</v>
      </c>
      <c r="B124" s="93">
        <v>0</v>
      </c>
      <c r="C124" s="93">
        <v>-2.8646614999999946</v>
      </c>
      <c r="D124" s="93">
        <v>0</v>
      </c>
      <c r="E124" s="93">
        <v>0</v>
      </c>
      <c r="F124" s="93">
        <v>20.06666971</v>
      </c>
      <c r="G124" s="93">
        <v>-1.2663811000000023</v>
      </c>
      <c r="H124" s="93">
        <v>-1.1307401499999998</v>
      </c>
      <c r="I124" s="93">
        <v>0</v>
      </c>
      <c r="J124" s="93">
        <v>-20.820550499999996</v>
      </c>
      <c r="K124" s="93">
        <v>0.18619350999999734</v>
      </c>
      <c r="L124" s="93">
        <v>0</v>
      </c>
      <c r="M124" s="93">
        <v>0</v>
      </c>
      <c r="N124" s="1"/>
      <c r="O124" s="1"/>
      <c r="P124" s="1"/>
    </row>
    <row r="125" spans="1:16" ht="12.75">
      <c r="A125" s="39" t="s">
        <v>190</v>
      </c>
      <c r="B125" s="93">
        <v>0</v>
      </c>
      <c r="C125" s="93">
        <v>0</v>
      </c>
      <c r="D125" s="93">
        <v>0</v>
      </c>
      <c r="E125" s="93">
        <v>0</v>
      </c>
      <c r="F125" s="93">
        <v>0</v>
      </c>
      <c r="G125" s="93">
        <v>-15.30469623</v>
      </c>
      <c r="H125" s="93">
        <v>0</v>
      </c>
      <c r="I125" s="93">
        <v>0</v>
      </c>
      <c r="J125" s="93">
        <v>-1.546594</v>
      </c>
      <c r="K125" s="93">
        <v>0.07159400000000005</v>
      </c>
      <c r="L125" s="93">
        <v>0</v>
      </c>
      <c r="M125" s="93">
        <v>0</v>
      </c>
      <c r="N125" s="1"/>
      <c r="O125" s="1"/>
      <c r="P125" s="1"/>
    </row>
    <row r="126" spans="1:16" ht="12.75">
      <c r="A126" s="55" t="s">
        <v>37</v>
      </c>
      <c r="B126" s="98">
        <v>1.38597733</v>
      </c>
      <c r="C126" s="98">
        <v>30.104617760000014</v>
      </c>
      <c r="D126" s="98">
        <v>-2.347762130000001</v>
      </c>
      <c r="E126" s="98">
        <v>-8.30132703</v>
      </c>
      <c r="F126" s="98">
        <v>-250.22424648000003</v>
      </c>
      <c r="G126" s="98">
        <v>-21.357070250000017</v>
      </c>
      <c r="H126" s="98">
        <v>-2.7420836600000005</v>
      </c>
      <c r="I126" s="98">
        <v>5.11863945</v>
      </c>
      <c r="J126" s="98">
        <v>-26.684649889999996</v>
      </c>
      <c r="K126" s="98">
        <v>3.522730359999997</v>
      </c>
      <c r="L126" s="98">
        <v>4.1703272</v>
      </c>
      <c r="M126" s="98">
        <v>-9.475673880000002</v>
      </c>
      <c r="N126" s="1"/>
      <c r="O126" s="1"/>
      <c r="P126" s="1"/>
    </row>
    <row r="127" spans="1:16" ht="12.75">
      <c r="A127" s="39" t="s">
        <v>39</v>
      </c>
      <c r="B127" s="93">
        <v>-0.34897500000000004</v>
      </c>
      <c r="C127" s="93">
        <v>-10.1919</v>
      </c>
      <c r="D127" s="93">
        <v>0.3537452781250003</v>
      </c>
      <c r="E127" s="93">
        <v>2.583254721875</v>
      </c>
      <c r="F127" s="93">
        <v>15.53320730912498</v>
      </c>
      <c r="G127" s="93">
        <v>7.26443647869792</v>
      </c>
      <c r="H127" s="93">
        <v>0.23014102809999998</v>
      </c>
      <c r="I127" s="93">
        <v>0.3472967794249985</v>
      </c>
      <c r="J127" s="93">
        <v>-0.06828612380001073</v>
      </c>
      <c r="K127" s="93">
        <v>-1.5531837001749929</v>
      </c>
      <c r="L127" s="93">
        <v>-1.333</v>
      </c>
      <c r="M127" s="93">
        <v>2.082</v>
      </c>
      <c r="N127" s="1"/>
      <c r="O127" s="1"/>
      <c r="P127" s="1"/>
    </row>
    <row r="128" spans="1:16" ht="13.5" thickBot="1">
      <c r="A128" s="55" t="s">
        <v>38</v>
      </c>
      <c r="B128" s="98">
        <v>1.03700233</v>
      </c>
      <c r="C128" s="98">
        <v>19.912717760000014</v>
      </c>
      <c r="D128" s="98">
        <v>-1.9940168518750006</v>
      </c>
      <c r="E128" s="98">
        <v>-5.718072308125</v>
      </c>
      <c r="F128" s="98">
        <v>-234.69103917087506</v>
      </c>
      <c r="G128" s="98">
        <v>-14.092633771302097</v>
      </c>
      <c r="H128" s="98">
        <v>-2.5119426319000007</v>
      </c>
      <c r="I128" s="98">
        <v>5.465936229424998</v>
      </c>
      <c r="J128" s="98">
        <v>-26.752936013800007</v>
      </c>
      <c r="K128" s="98">
        <v>1.9695466598250042</v>
      </c>
      <c r="L128" s="98">
        <v>2.8373272</v>
      </c>
      <c r="M128" s="98">
        <v>-7.393673880000002</v>
      </c>
      <c r="N128" s="1"/>
      <c r="O128" s="1"/>
      <c r="P128" s="1"/>
    </row>
    <row r="129" spans="1:16" ht="6" customHeight="1" thickTop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19"/>
      <c r="O129" s="19"/>
      <c r="P129" s="1"/>
    </row>
    <row r="130" spans="1:16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N130" s="1"/>
      <c r="O130" s="1"/>
      <c r="P130" s="1"/>
    </row>
    <row r="131" spans="1:16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N131" s="1"/>
      <c r="O131" s="1"/>
      <c r="P131" s="1"/>
    </row>
    <row r="132" spans="1:16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N132" s="1"/>
      <c r="O132" s="1"/>
      <c r="P132" s="1"/>
    </row>
    <row r="133" spans="1:16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N133" s="1"/>
      <c r="O133" s="1"/>
      <c r="P133" s="1"/>
    </row>
    <row r="134" spans="1:16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N134" s="1"/>
      <c r="O134" s="1"/>
      <c r="P134" s="1"/>
    </row>
    <row r="135" spans="1:16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N135" s="1"/>
      <c r="O135" s="1"/>
      <c r="P135" s="1"/>
    </row>
    <row r="136" spans="1:16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N136" s="1"/>
      <c r="O136" s="1"/>
      <c r="P136" s="1"/>
    </row>
    <row r="137" spans="1:16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N137" s="1"/>
      <c r="O137" s="1"/>
      <c r="P137" s="1"/>
    </row>
    <row r="138" spans="1:16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N138" s="1"/>
      <c r="O138" s="1"/>
      <c r="P138" s="1"/>
    </row>
    <row r="139" spans="1:16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N139" s="1"/>
      <c r="O139" s="1"/>
      <c r="P139" s="1"/>
    </row>
    <row r="140" spans="1:16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N140" s="1"/>
      <c r="O140" s="1"/>
      <c r="P140" s="1"/>
    </row>
    <row r="141" spans="1:16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N141" s="1"/>
      <c r="O141" s="1"/>
      <c r="P141" s="1"/>
    </row>
    <row r="142" spans="1:16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N142" s="1"/>
      <c r="O142" s="1"/>
      <c r="P142" s="1"/>
    </row>
    <row r="143" spans="1:16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N143" s="1"/>
      <c r="O143" s="1"/>
      <c r="P143" s="1"/>
    </row>
    <row r="144" spans="1:16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N144" s="1"/>
      <c r="O144" s="1"/>
      <c r="P144" s="1"/>
    </row>
    <row r="145" spans="1:16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N145" s="1"/>
      <c r="O145" s="1"/>
      <c r="P145" s="1"/>
    </row>
    <row r="146" spans="1:16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N146" s="1"/>
      <c r="O146" s="1"/>
      <c r="P146" s="1"/>
    </row>
    <row r="147" spans="1:16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N147" s="1"/>
      <c r="O147" s="1"/>
      <c r="P147" s="1"/>
    </row>
    <row r="148" spans="1:16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N148" s="1"/>
      <c r="O148" s="1"/>
      <c r="P148" s="1"/>
    </row>
    <row r="149" spans="1:16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N149" s="1"/>
      <c r="O149" s="1"/>
      <c r="P149" s="1"/>
    </row>
    <row r="150" spans="1:16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N150" s="1"/>
      <c r="O150" s="1"/>
      <c r="P150" s="1"/>
    </row>
    <row r="151" spans="1:16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N151" s="1"/>
      <c r="O151" s="1"/>
      <c r="P151" s="1"/>
    </row>
    <row r="152" spans="1:16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N152" s="1"/>
      <c r="O152" s="1"/>
      <c r="P152" s="1"/>
    </row>
    <row r="153" spans="1:16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N153" s="1"/>
      <c r="O153" s="1"/>
      <c r="P153" s="1"/>
    </row>
    <row r="154" spans="1:16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N154" s="1"/>
      <c r="O154" s="1"/>
      <c r="P154" s="1"/>
    </row>
    <row r="155" spans="1:16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N155" s="1"/>
      <c r="O155" s="1"/>
      <c r="P155" s="1"/>
    </row>
    <row r="156" spans="1:16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N156" s="1"/>
      <c r="O156" s="1"/>
      <c r="P156" s="1"/>
    </row>
    <row r="157" spans="1:16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N157" s="1"/>
      <c r="O157" s="1"/>
      <c r="P157" s="1"/>
    </row>
    <row r="158" spans="1:16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N158" s="1"/>
      <c r="O158" s="1"/>
      <c r="P158" s="1"/>
    </row>
    <row r="159" spans="1:16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N159" s="1"/>
      <c r="O159" s="1"/>
      <c r="P159" s="1"/>
    </row>
    <row r="160" spans="1:16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N160" s="1"/>
      <c r="O160" s="1"/>
      <c r="P160" s="1"/>
    </row>
    <row r="161" spans="1:16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N161" s="1"/>
      <c r="O161" s="1"/>
      <c r="P161" s="1"/>
    </row>
    <row r="162" spans="1:16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N162" s="1"/>
      <c r="O162" s="1"/>
      <c r="P162" s="1"/>
    </row>
    <row r="163" spans="1:16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N163" s="1"/>
      <c r="O163" s="1"/>
      <c r="P163" s="1"/>
    </row>
    <row r="164" spans="1:16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N164" s="1"/>
      <c r="O164" s="1"/>
      <c r="P164" s="1"/>
    </row>
    <row r="165" spans="1:16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N165" s="1"/>
      <c r="O165" s="1"/>
      <c r="P165" s="1"/>
    </row>
    <row r="166" spans="1:16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N166" s="1"/>
      <c r="O166" s="1"/>
      <c r="P166" s="1"/>
    </row>
    <row r="167" spans="1:16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N167" s="1"/>
      <c r="O167" s="1"/>
      <c r="P167" s="1"/>
    </row>
    <row r="168" spans="1:16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N168" s="1"/>
      <c r="O168" s="1"/>
      <c r="P168" s="1"/>
    </row>
    <row r="169" spans="1:16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N169" s="1"/>
      <c r="O169" s="1"/>
      <c r="P169" s="1"/>
    </row>
    <row r="170" ht="12.75">
      <c r="P170" s="1"/>
    </row>
  </sheetData>
  <hyperlinks>
    <hyperlink ref="A8" location="'Special items'!A14" display="Refining &amp; Marketing"/>
    <hyperlink ref="A9" location="'Special items'!A34" display="Gas &amp; Power"/>
    <hyperlink ref="A6" location="'Special items'!A13" display="Exclusion of Non recurrent items"/>
    <hyperlink ref="A10" location="'Special items'!A50" display="Others"/>
    <hyperlink ref="A11" location="'Special items'!A63" display="Consolidated"/>
    <hyperlink ref="I5" location="'Table of Contents'!A5" display="Table of Conten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55" r:id="rId2"/>
  <rowBreaks count="1" manualBreakCount="1">
    <brk id="84" max="255" man="1"/>
  </rowBreaks>
  <colBreaks count="1" manualBreakCount="1">
    <brk id="1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5:N103"/>
  <sheetViews>
    <sheetView showGridLines="0" view="pageBreakPreview" zoomScaleSheetLayoutView="100" workbookViewId="0" topLeftCell="A43">
      <selection activeCell="G47" sqref="G47"/>
    </sheetView>
  </sheetViews>
  <sheetFormatPr defaultColWidth="9.140625" defaultRowHeight="12.75"/>
  <cols>
    <col min="1" max="1" width="40.57421875" style="1" bestFit="1" customWidth="1"/>
    <col min="2" max="13" width="10.7109375" style="1" customWidth="1"/>
    <col min="14" max="14" width="9.140625" style="1" customWidth="1"/>
    <col min="15" max="15" width="41.00390625" style="1" customWidth="1"/>
    <col min="16" max="18" width="15.00390625" style="1" customWidth="1"/>
    <col min="19" max="16384" width="9.140625" style="1" customWidth="1"/>
  </cols>
  <sheetData>
    <row r="1" ht="12.75"/>
    <row r="2" ht="12.75"/>
    <row r="3" ht="12.75"/>
    <row r="4" ht="12.75"/>
    <row r="5" spans="1:10" ht="12.75">
      <c r="A5" s="96" t="s">
        <v>23</v>
      </c>
      <c r="B5" s="2"/>
      <c r="C5" s="2"/>
      <c r="D5" s="2"/>
      <c r="E5" s="2"/>
      <c r="J5" s="96" t="s">
        <v>26</v>
      </c>
    </row>
    <row r="6" spans="1:5" ht="12.75">
      <c r="A6" s="8" t="s">
        <v>24</v>
      </c>
      <c r="B6" s="8"/>
      <c r="C6" s="8"/>
      <c r="D6" s="8"/>
      <c r="E6" s="8"/>
    </row>
    <row r="7" spans="1:5" ht="12.75">
      <c r="A7" s="8" t="s">
        <v>25</v>
      </c>
      <c r="B7" s="8"/>
      <c r="C7" s="8"/>
      <c r="D7" s="8"/>
      <c r="E7" s="8"/>
    </row>
    <row r="8" spans="1:5" ht="12.75">
      <c r="A8" s="8"/>
      <c r="B8" s="6"/>
      <c r="C8" s="6"/>
      <c r="D8" s="6"/>
      <c r="E8" s="6"/>
    </row>
    <row r="9" spans="1:5" ht="12.75">
      <c r="A9" s="7" t="s">
        <v>24</v>
      </c>
      <c r="B9" s="7"/>
      <c r="C9" s="7"/>
      <c r="D9" s="7"/>
      <c r="E9" s="7"/>
    </row>
    <row r="11" spans="1:13" ht="12.75">
      <c r="A11" s="47" t="s">
        <v>122</v>
      </c>
      <c r="B11" s="47"/>
      <c r="C11" s="47"/>
      <c r="D11" s="47"/>
      <c r="E11" s="47"/>
      <c r="F11" s="42"/>
      <c r="G11" s="42"/>
      <c r="H11" s="42"/>
      <c r="I11" s="42"/>
      <c r="J11" s="42"/>
      <c r="K11" s="42"/>
      <c r="L11" s="42"/>
      <c r="M11" s="42"/>
    </row>
    <row r="12" spans="1:13" ht="13.5" thickBot="1">
      <c r="A12" s="37"/>
      <c r="B12" s="44">
        <v>2005</v>
      </c>
      <c r="C12" s="44"/>
      <c r="D12" s="44">
        <v>2006</v>
      </c>
      <c r="E12" s="44"/>
      <c r="F12" s="44"/>
      <c r="G12" s="44"/>
      <c r="H12" s="44">
        <v>2007</v>
      </c>
      <c r="I12" s="44"/>
      <c r="J12" s="44"/>
      <c r="K12" s="44"/>
      <c r="L12" s="44">
        <v>2008</v>
      </c>
      <c r="M12" s="44"/>
    </row>
    <row r="13" spans="1:13" ht="14.25" thickBot="1" thickTop="1">
      <c r="A13" s="38"/>
      <c r="B13" s="45" t="s">
        <v>235</v>
      </c>
      <c r="C13" s="45" t="s">
        <v>169</v>
      </c>
      <c r="D13" s="45" t="s">
        <v>240</v>
      </c>
      <c r="E13" s="45" t="s">
        <v>237</v>
      </c>
      <c r="F13" s="45" t="s">
        <v>235</v>
      </c>
      <c r="G13" s="45" t="s">
        <v>169</v>
      </c>
      <c r="H13" s="45" t="s">
        <v>240</v>
      </c>
      <c r="I13" s="45" t="s">
        <v>237</v>
      </c>
      <c r="J13" s="45" t="s">
        <v>235</v>
      </c>
      <c r="K13" s="45" t="s">
        <v>169</v>
      </c>
      <c r="L13" s="45" t="s">
        <v>240</v>
      </c>
      <c r="M13" s="45" t="s">
        <v>237</v>
      </c>
    </row>
    <row r="14" spans="1:13" ht="11.25" customHeight="1" thickTop="1">
      <c r="A14" s="55" t="s">
        <v>119</v>
      </c>
      <c r="B14" s="55"/>
      <c r="C14" s="55"/>
      <c r="D14" s="55"/>
      <c r="E14" s="52"/>
      <c r="F14" s="52"/>
      <c r="G14" s="52"/>
      <c r="H14" s="52"/>
      <c r="I14" s="52"/>
      <c r="J14" s="52"/>
      <c r="K14" s="52"/>
      <c r="L14" s="52"/>
      <c r="M14" s="52"/>
    </row>
    <row r="15" spans="1:13" ht="11.25" customHeight="1">
      <c r="A15" s="66" t="s">
        <v>60</v>
      </c>
      <c r="B15" s="91">
        <f>2889751/1000</f>
        <v>2889.751</v>
      </c>
      <c r="C15" s="91">
        <f>3153233.84517/1000</f>
        <v>3153.23384517</v>
      </c>
      <c r="D15" s="91">
        <v>2991.3285195999997</v>
      </c>
      <c r="E15" s="91">
        <v>3050.3935094999997</v>
      </c>
      <c r="F15" s="91">
        <v>3237.3577273000005</v>
      </c>
      <c r="G15" s="91">
        <v>2766.9571033699995</v>
      </c>
      <c r="H15" s="91">
        <v>2717.81304449</v>
      </c>
      <c r="I15" s="91">
        <v>3105.8681531</v>
      </c>
      <c r="J15" s="91">
        <v>3204.9375783800006</v>
      </c>
      <c r="K15" s="91">
        <v>3404.4040452400004</v>
      </c>
      <c r="L15" s="91">
        <v>3460.61694623</v>
      </c>
      <c r="M15" s="91">
        <v>4011.01703037</v>
      </c>
    </row>
    <row r="16" spans="1:13" ht="11.25" customHeight="1">
      <c r="A16" s="66" t="s">
        <v>100</v>
      </c>
      <c r="B16" s="91">
        <f>35438/1000</f>
        <v>35.438</v>
      </c>
      <c r="C16" s="91">
        <f>43035.00274/1000</f>
        <v>43.03500274</v>
      </c>
      <c r="D16" s="91">
        <v>34.60240129</v>
      </c>
      <c r="E16" s="91">
        <v>54.05646164</v>
      </c>
      <c r="F16" s="91">
        <v>25.464381859999992</v>
      </c>
      <c r="G16" s="91">
        <v>29.09412918999998</v>
      </c>
      <c r="H16" s="91">
        <v>32.16384687</v>
      </c>
      <c r="I16" s="91">
        <v>29.598461859999993</v>
      </c>
      <c r="J16" s="91">
        <v>36.917026140000004</v>
      </c>
      <c r="K16" s="91">
        <v>16.097290160000025</v>
      </c>
      <c r="L16" s="91">
        <v>32.1916308</v>
      </c>
      <c r="M16" s="91">
        <v>32.72343502000001</v>
      </c>
    </row>
    <row r="17" spans="1:13" ht="11.25" customHeight="1">
      <c r="A17" s="66" t="s">
        <v>101</v>
      </c>
      <c r="B17" s="91">
        <f>33008/1000</f>
        <v>33.008</v>
      </c>
      <c r="C17" s="91">
        <f>21519.35458/1000</f>
        <v>21.519354579999998</v>
      </c>
      <c r="D17" s="91">
        <v>12.03391884</v>
      </c>
      <c r="E17" s="91">
        <v>11.168856560000004</v>
      </c>
      <c r="F17" s="91">
        <v>338.5587426</v>
      </c>
      <c r="G17" s="91">
        <v>29.278724250000053</v>
      </c>
      <c r="H17" s="91">
        <v>20.359236940000002</v>
      </c>
      <c r="I17" s="91">
        <v>19.951437579999997</v>
      </c>
      <c r="J17" s="91">
        <v>27.942648010000003</v>
      </c>
      <c r="K17" s="91">
        <v>32.81757311</v>
      </c>
      <c r="L17" s="91">
        <v>20.44831347</v>
      </c>
      <c r="M17" s="91">
        <v>18.247390740000004</v>
      </c>
    </row>
    <row r="18" spans="1:13" ht="11.25" customHeight="1">
      <c r="A18" s="41" t="s">
        <v>116</v>
      </c>
      <c r="B18" s="53">
        <f>2958197/1000</f>
        <v>2958.197</v>
      </c>
      <c r="C18" s="53">
        <f>3217788.20249/1000</f>
        <v>3217.78820249</v>
      </c>
      <c r="D18" s="53">
        <v>3037.9648397299998</v>
      </c>
      <c r="E18" s="53">
        <v>3115.6188276999997</v>
      </c>
      <c r="F18" s="53">
        <v>3601.3808517600005</v>
      </c>
      <c r="G18" s="53">
        <v>2825.3299568099997</v>
      </c>
      <c r="H18" s="53">
        <v>2770.3361283</v>
      </c>
      <c r="I18" s="53">
        <v>3155.41805254</v>
      </c>
      <c r="J18" s="53">
        <v>3269.7972525300006</v>
      </c>
      <c r="K18" s="53">
        <v>3453.3189085100003</v>
      </c>
      <c r="L18" s="53">
        <v>3513.2568905</v>
      </c>
      <c r="M18" s="53">
        <v>4061.98785613</v>
      </c>
    </row>
    <row r="19" spans="1:13" ht="11.25" customHeight="1">
      <c r="A19" s="41" t="s">
        <v>117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1.25" customHeight="1">
      <c r="A20" s="66" t="s">
        <v>102</v>
      </c>
      <c r="B20" s="91">
        <f>2376810/-1000</f>
        <v>-2376.81</v>
      </c>
      <c r="C20" s="91">
        <f>-2778835/1000</f>
        <v>-2778.835</v>
      </c>
      <c r="D20" s="91">
        <v>-2615.64566429</v>
      </c>
      <c r="E20" s="91">
        <v>-2504.555227649999</v>
      </c>
      <c r="F20" s="91">
        <v>-2808.634167950001</v>
      </c>
      <c r="G20" s="91">
        <v>-2475.7895859500013</v>
      </c>
      <c r="H20" s="91">
        <v>-2310.6647845</v>
      </c>
      <c r="I20" s="91">
        <v>-2526.4243934599995</v>
      </c>
      <c r="J20" s="91">
        <v>-2756.026751640001</v>
      </c>
      <c r="K20" s="91">
        <v>-2836.834275029998</v>
      </c>
      <c r="L20" s="91">
        <v>-2966.60365907</v>
      </c>
      <c r="M20" s="91">
        <v>-3295.8789604999997</v>
      </c>
    </row>
    <row r="21" spans="1:13" ht="11.25" customHeight="1">
      <c r="A21" s="66" t="s">
        <v>103</v>
      </c>
      <c r="B21" s="91">
        <f>106437/-1000</f>
        <v>-106.437</v>
      </c>
      <c r="C21" s="91">
        <f>-171817.79254/1000</f>
        <v>-171.81779254</v>
      </c>
      <c r="D21" s="91">
        <v>-123.23362963</v>
      </c>
      <c r="E21" s="91">
        <v>-132.78802055000003</v>
      </c>
      <c r="F21" s="91">
        <v>-135.40465787</v>
      </c>
      <c r="G21" s="91">
        <v>-155.5740753700001</v>
      </c>
      <c r="H21" s="91">
        <v>-145.61081309000002</v>
      </c>
      <c r="I21" s="91">
        <v>-152.83291736999996</v>
      </c>
      <c r="J21" s="91">
        <v>-158.95932974999997</v>
      </c>
      <c r="K21" s="91">
        <v>-160.47906123999996</v>
      </c>
      <c r="L21" s="91">
        <v>-154.99564547999998</v>
      </c>
      <c r="M21" s="91">
        <v>-153.5961169400001</v>
      </c>
    </row>
    <row r="22" spans="1:13" ht="11.25" customHeight="1">
      <c r="A22" s="66" t="s">
        <v>145</v>
      </c>
      <c r="B22" s="91">
        <f>62281/-1000</f>
        <v>-62.281</v>
      </c>
      <c r="C22" s="91">
        <f>-82809/1000</f>
        <v>-82.809</v>
      </c>
      <c r="D22" s="91">
        <v>-66.32575827000001</v>
      </c>
      <c r="E22" s="91">
        <v>-74.29533781999999</v>
      </c>
      <c r="F22" s="91">
        <v>-83.82688249000002</v>
      </c>
      <c r="G22" s="91">
        <v>-82.12082088000001</v>
      </c>
      <c r="H22" s="91">
        <v>-64.16757051</v>
      </c>
      <c r="I22" s="91">
        <v>-65.60941462999999</v>
      </c>
      <c r="J22" s="91">
        <v>-67.32755048</v>
      </c>
      <c r="K22" s="91">
        <v>-84.10117539999996</v>
      </c>
      <c r="L22" s="91">
        <v>-71.03428431</v>
      </c>
      <c r="M22" s="91">
        <v>-64.60109648</v>
      </c>
    </row>
    <row r="23" spans="1:13" ht="11.25" customHeight="1">
      <c r="A23" s="66" t="s">
        <v>104</v>
      </c>
      <c r="B23" s="91">
        <f>59981/-1000</f>
        <v>-59.981</v>
      </c>
      <c r="C23" s="91">
        <f>-115201/1000</f>
        <v>-115.201</v>
      </c>
      <c r="D23" s="91">
        <v>-61.97466812</v>
      </c>
      <c r="E23" s="91">
        <v>-63.34979265999999</v>
      </c>
      <c r="F23" s="91">
        <v>-62.872076029999995</v>
      </c>
      <c r="G23" s="91">
        <v>-68.44262141000002</v>
      </c>
      <c r="H23" s="91">
        <v>-56.95337518</v>
      </c>
      <c r="I23" s="91">
        <v>-62.09038058999999</v>
      </c>
      <c r="J23" s="91">
        <v>-60.41351046999999</v>
      </c>
      <c r="K23" s="91">
        <v>-77.39276128999998</v>
      </c>
      <c r="L23" s="91">
        <v>-58.00188265999999</v>
      </c>
      <c r="M23" s="91">
        <v>-47.16776218000001</v>
      </c>
    </row>
    <row r="24" spans="1:13" ht="11.25" customHeight="1">
      <c r="A24" s="66" t="s">
        <v>105</v>
      </c>
      <c r="B24" s="91">
        <v>-1.032</v>
      </c>
      <c r="C24" s="91">
        <f>-23076.88457/1000</f>
        <v>-23.076884569999997</v>
      </c>
      <c r="D24" s="91">
        <v>-6.16684438</v>
      </c>
      <c r="E24" s="91">
        <v>-8.448560890000001</v>
      </c>
      <c r="F24" s="91">
        <v>-10.91823316</v>
      </c>
      <c r="G24" s="91">
        <v>-9.283887240000004</v>
      </c>
      <c r="H24" s="91">
        <v>-5.21100608</v>
      </c>
      <c r="I24" s="91">
        <v>-5.027761859999999</v>
      </c>
      <c r="J24" s="91">
        <v>-4.599119259999999</v>
      </c>
      <c r="K24" s="91">
        <v>-5.968742449999999</v>
      </c>
      <c r="L24" s="91">
        <v>-10.46905068</v>
      </c>
      <c r="M24" s="91">
        <v>-6.713030309999999</v>
      </c>
    </row>
    <row r="25" spans="1:13" ht="11.25" customHeight="1">
      <c r="A25" s="66" t="s">
        <v>106</v>
      </c>
      <c r="B25" s="91">
        <f>21817/-1000</f>
        <v>-21.817</v>
      </c>
      <c r="C25" s="91">
        <f>-26661.27685/1000</f>
        <v>-26.66127685</v>
      </c>
      <c r="D25" s="91">
        <v>-6.0216455700000004</v>
      </c>
      <c r="E25" s="91">
        <v>-13.909449320000002</v>
      </c>
      <c r="F25" s="91">
        <v>-41.663781830000005</v>
      </c>
      <c r="G25" s="91">
        <v>-2.2597486499999833</v>
      </c>
      <c r="H25" s="91">
        <v>-8.32396493</v>
      </c>
      <c r="I25" s="91">
        <v>-5.72766513</v>
      </c>
      <c r="J25" s="91">
        <v>-4.158401140000001</v>
      </c>
      <c r="K25" s="91">
        <v>-13.127152330000005</v>
      </c>
      <c r="L25" s="91">
        <v>-4.88598654</v>
      </c>
      <c r="M25" s="91">
        <v>-16.54331242</v>
      </c>
    </row>
    <row r="26" spans="1:13" ht="11.25" customHeight="1">
      <c r="A26" s="41" t="s">
        <v>118</v>
      </c>
      <c r="B26" s="53">
        <f>2626294/-1000</f>
        <v>-2626.294</v>
      </c>
      <c r="C26" s="53">
        <f>-3198400.95396/1000</f>
        <v>-3198.40095396</v>
      </c>
      <c r="D26" s="53">
        <v>-2879.3682102599996</v>
      </c>
      <c r="E26" s="53">
        <v>-2797.3463888899987</v>
      </c>
      <c r="F26" s="53">
        <v>-3143.319799330001</v>
      </c>
      <c r="G26" s="53">
        <v>-2793.470739500001</v>
      </c>
      <c r="H26" s="53">
        <v>-2590.9315142900005</v>
      </c>
      <c r="I26" s="53">
        <v>-2817.712533039999</v>
      </c>
      <c r="J26" s="53">
        <v>-3051.4846627400007</v>
      </c>
      <c r="K26" s="53">
        <v>-3177.9031677399985</v>
      </c>
      <c r="L26" s="53">
        <v>-3265.9905087399998</v>
      </c>
      <c r="M26" s="53">
        <v>-3584.5002788299994</v>
      </c>
    </row>
    <row r="27" spans="1:13" ht="11.25" customHeight="1">
      <c r="A27" s="41" t="s">
        <v>107</v>
      </c>
      <c r="B27" s="53">
        <f>331903/1000</f>
        <v>331.903</v>
      </c>
      <c r="C27" s="53">
        <f>19387.2485299994/1000</f>
        <v>19.3872485299994</v>
      </c>
      <c r="D27" s="53">
        <v>158.59662947000015</v>
      </c>
      <c r="E27" s="53">
        <v>318.27243881000095</v>
      </c>
      <c r="F27" s="53">
        <v>458.06105242999956</v>
      </c>
      <c r="G27" s="53">
        <v>31.859217309998712</v>
      </c>
      <c r="H27" s="53">
        <v>179.40461400999948</v>
      </c>
      <c r="I27" s="53">
        <v>337.7055195000012</v>
      </c>
      <c r="J27" s="53">
        <v>218.31258978999995</v>
      </c>
      <c r="K27" s="53">
        <v>275.4157407700018</v>
      </c>
      <c r="L27" s="53">
        <v>247.26638176000006</v>
      </c>
      <c r="M27" s="53">
        <v>477.4875773000008</v>
      </c>
    </row>
    <row r="28" spans="1:13" ht="11.25" customHeight="1">
      <c r="A28" s="66" t="s">
        <v>281</v>
      </c>
      <c r="B28" s="91">
        <v>10.81794281</v>
      </c>
      <c r="C28" s="91">
        <v>17.304409</v>
      </c>
      <c r="D28" s="91">
        <v>14.42267029</v>
      </c>
      <c r="E28" s="91">
        <v>5.00387911</v>
      </c>
      <c r="F28" s="91">
        <v>10.19009948</v>
      </c>
      <c r="G28" s="91">
        <v>10.87831067</v>
      </c>
      <c r="H28" s="91">
        <v>19.0141022</v>
      </c>
      <c r="I28" s="91">
        <v>11.96034463</v>
      </c>
      <c r="J28" s="91">
        <v>15.457043879999997</v>
      </c>
      <c r="K28" s="91">
        <v>13.64031192</v>
      </c>
      <c r="L28" s="91">
        <v>11.86625525</v>
      </c>
      <c r="M28" s="91">
        <v>10.19256072</v>
      </c>
    </row>
    <row r="29" spans="1:13" ht="11.25" customHeight="1">
      <c r="A29" s="66" t="s">
        <v>282</v>
      </c>
      <c r="B29" s="91">
        <v>0</v>
      </c>
      <c r="C29" s="91">
        <v>-0.57416158</v>
      </c>
      <c r="D29" s="91">
        <v>0.02282021</v>
      </c>
      <c r="E29" s="91">
        <v>0.11099394000000001</v>
      </c>
      <c r="F29" s="91">
        <v>-20.066478089999997</v>
      </c>
      <c r="G29" s="91">
        <v>0.7732927099999979</v>
      </c>
      <c r="H29" s="91">
        <v>1.07525563</v>
      </c>
      <c r="I29" s="91">
        <v>-0.12525198000000012</v>
      </c>
      <c r="J29" s="91">
        <v>20.8205505</v>
      </c>
      <c r="K29" s="91">
        <v>-0.8191533500000004</v>
      </c>
      <c r="L29" s="91">
        <v>0</v>
      </c>
      <c r="M29" s="91">
        <v>-0.08999612</v>
      </c>
    </row>
    <row r="30" spans="1:13" ht="11.25" customHeight="1">
      <c r="A30" s="88" t="s">
        <v>299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ht="11.25" customHeight="1">
      <c r="A31" s="89" t="s">
        <v>300</v>
      </c>
      <c r="B31" s="91">
        <f>2477/1000</f>
        <v>2.477</v>
      </c>
      <c r="C31" s="91">
        <f>-2631.28781/1000</f>
        <v>-2.63128781</v>
      </c>
      <c r="D31" s="91">
        <v>4.25610993</v>
      </c>
      <c r="E31" s="91">
        <v>2.6745847300000003</v>
      </c>
      <c r="F31" s="91">
        <v>7.178621249999999</v>
      </c>
      <c r="G31" s="91">
        <v>18.22504834</v>
      </c>
      <c r="H31" s="91">
        <v>4.253656230000001</v>
      </c>
      <c r="I31" s="91">
        <v>3.2266122799999994</v>
      </c>
      <c r="J31" s="91">
        <v>5.470855380000001</v>
      </c>
      <c r="K31" s="91">
        <v>3.8510931999999976</v>
      </c>
      <c r="L31" s="91">
        <v>3.39385572</v>
      </c>
      <c r="M31" s="91">
        <v>3.23518648</v>
      </c>
    </row>
    <row r="32" spans="1:13" ht="11.25" customHeight="1">
      <c r="A32" s="89" t="s">
        <v>108</v>
      </c>
      <c r="B32" s="91">
        <v>-16.444</v>
      </c>
      <c r="C32" s="91">
        <f>-9101.24693/1000</f>
        <v>-9.101246929999999</v>
      </c>
      <c r="D32" s="91">
        <v>-15.8348868</v>
      </c>
      <c r="E32" s="91">
        <v>-15.770037250000001</v>
      </c>
      <c r="F32" s="91">
        <v>-14.111081739999994</v>
      </c>
      <c r="G32" s="91">
        <v>-16.290565210000008</v>
      </c>
      <c r="H32" s="91">
        <v>-13.077783140000001</v>
      </c>
      <c r="I32" s="91">
        <v>-12.05273802</v>
      </c>
      <c r="J32" s="91">
        <v>-12.289654870000001</v>
      </c>
      <c r="K32" s="91">
        <v>-12.893414379999994</v>
      </c>
      <c r="L32" s="91">
        <v>-12.6632405</v>
      </c>
      <c r="M32" s="91">
        <v>-11.785852719999998</v>
      </c>
    </row>
    <row r="33" spans="1:13" ht="11.25" customHeight="1">
      <c r="A33" s="89" t="s">
        <v>109</v>
      </c>
      <c r="B33" s="91">
        <f>11659/1000</f>
        <v>11.659</v>
      </c>
      <c r="C33" s="91">
        <f>-4808.23749/1000</f>
        <v>-4.808237490000001</v>
      </c>
      <c r="D33" s="91">
        <v>3.9786906099999997</v>
      </c>
      <c r="E33" s="91">
        <v>0.2521917300000003</v>
      </c>
      <c r="F33" s="91">
        <v>-1.14569517</v>
      </c>
      <c r="G33" s="91">
        <v>-1.02421713</v>
      </c>
      <c r="H33" s="91">
        <v>-2.39535354</v>
      </c>
      <c r="I33" s="91">
        <v>0.32574583999999973</v>
      </c>
      <c r="J33" s="91">
        <v>-5.4234485</v>
      </c>
      <c r="K33" s="91">
        <v>-1.3726769599999997</v>
      </c>
      <c r="L33" s="91">
        <v>0.86861795</v>
      </c>
      <c r="M33" s="91">
        <v>4.13026059</v>
      </c>
    </row>
    <row r="34" spans="1:13" ht="11.25" customHeight="1">
      <c r="A34" s="89" t="s">
        <v>301</v>
      </c>
      <c r="B34" s="91">
        <f>3378/1000</f>
        <v>3.378</v>
      </c>
      <c r="C34" s="91">
        <v>0.943</v>
      </c>
      <c r="D34" s="91">
        <v>0.35242884999999996</v>
      </c>
      <c r="E34" s="91">
        <v>1.31215474</v>
      </c>
      <c r="F34" s="91">
        <v>-1.8187637600000017</v>
      </c>
      <c r="G34" s="91">
        <v>-0.6280960099999997</v>
      </c>
      <c r="H34" s="91">
        <v>0.24223963</v>
      </c>
      <c r="I34" s="91">
        <v>0.55098337</v>
      </c>
      <c r="J34" s="91">
        <v>-0.068274</v>
      </c>
      <c r="K34" s="91">
        <v>-0.07965199999999993</v>
      </c>
      <c r="L34" s="91">
        <v>-0.256377</v>
      </c>
      <c r="M34" s="91">
        <v>0.24750900000000003</v>
      </c>
    </row>
    <row r="35" spans="1:13" ht="11.25" customHeight="1">
      <c r="A35" s="89" t="s">
        <v>202</v>
      </c>
      <c r="B35" s="91"/>
      <c r="C35" s="91">
        <f>-321.46526/1000</f>
        <v>-0.32146526</v>
      </c>
      <c r="D35" s="91">
        <v>-0.34297409000000006</v>
      </c>
      <c r="E35" s="91">
        <v>-0.17757784999999987</v>
      </c>
      <c r="F35" s="91">
        <v>-0.37594383000000003</v>
      </c>
      <c r="G35" s="91">
        <v>-0.36597893000000004</v>
      </c>
      <c r="H35" s="91">
        <v>-0.24992678000000002</v>
      </c>
      <c r="I35" s="91">
        <v>-0.27040807</v>
      </c>
      <c r="J35" s="91">
        <v>-0.2752219</v>
      </c>
      <c r="K35" s="91">
        <v>-0.29315055000000007</v>
      </c>
      <c r="L35" s="91">
        <v>-0.43741684999999997</v>
      </c>
      <c r="M35" s="91">
        <v>-0.28919296000000005</v>
      </c>
    </row>
    <row r="36" spans="1:13" ht="11.25" customHeight="1">
      <c r="A36" s="41" t="s">
        <v>110</v>
      </c>
      <c r="B36" s="53">
        <f>343589/1000</f>
        <v>343.589</v>
      </c>
      <c r="C36" s="53">
        <f>20240.0110399994/1000</f>
        <v>20.240011039999402</v>
      </c>
      <c r="D36" s="53">
        <v>165.43190462000015</v>
      </c>
      <c r="E36" s="53">
        <v>311.59706737000096</v>
      </c>
      <c r="F36" s="53">
        <v>437.91181056999955</v>
      </c>
      <c r="G36" s="53">
        <v>43.40747379999842</v>
      </c>
      <c r="H36" s="53">
        <v>188.26680423999946</v>
      </c>
      <c r="I36" s="53">
        <v>341.32080755000123</v>
      </c>
      <c r="J36" s="53">
        <v>242.00444027999993</v>
      </c>
      <c r="K36" s="53">
        <v>277.59723168000176</v>
      </c>
      <c r="L36" s="53">
        <v>250.03807633000005</v>
      </c>
      <c r="M36" s="53">
        <v>483.12805229000077</v>
      </c>
    </row>
    <row r="37" spans="1:13" ht="11.25" customHeight="1">
      <c r="A37" s="40" t="s">
        <v>111</v>
      </c>
      <c r="B37" s="91">
        <f>-82033/1000</f>
        <v>-82.033</v>
      </c>
      <c r="C37" s="91">
        <f>5794.99999999999/-1000</f>
        <v>-5.79499999999999</v>
      </c>
      <c r="D37" s="91">
        <v>-47.145410670000004</v>
      </c>
      <c r="E37" s="91">
        <v>-74.09664885</v>
      </c>
      <c r="F37" s="91">
        <v>-67.57004049000001</v>
      </c>
      <c r="G37" s="91">
        <v>-10.89561314999999</v>
      </c>
      <c r="H37" s="91">
        <v>-43.79115581000001</v>
      </c>
      <c r="I37" s="91">
        <v>-81.88493794</v>
      </c>
      <c r="J37" s="91">
        <v>-53.316910789999994</v>
      </c>
      <c r="K37" s="91">
        <v>-89.00044527999998</v>
      </c>
      <c r="L37" s="91">
        <v>-72.77763842</v>
      </c>
      <c r="M37" s="91">
        <v>-133.55417957000003</v>
      </c>
    </row>
    <row r="38" spans="1:13" ht="11.25" customHeight="1">
      <c r="A38" s="41" t="s">
        <v>112</v>
      </c>
      <c r="B38" s="53">
        <f>261556/1000</f>
        <v>261.556</v>
      </c>
      <c r="C38" s="53">
        <f>26035.0110399994/1000</f>
        <v>26.0350110399994</v>
      </c>
      <c r="D38" s="53">
        <v>118.28649395000015</v>
      </c>
      <c r="E38" s="53">
        <v>237.50041852000095</v>
      </c>
      <c r="F38" s="53">
        <v>370.34177007999955</v>
      </c>
      <c r="G38" s="53">
        <v>32.51186064999843</v>
      </c>
      <c r="H38" s="53">
        <v>144.47564842999947</v>
      </c>
      <c r="I38" s="53">
        <v>259.43586961000125</v>
      </c>
      <c r="J38" s="53">
        <v>188.68752948999992</v>
      </c>
      <c r="K38" s="53">
        <v>188.59678640000178</v>
      </c>
      <c r="L38" s="53">
        <v>177.26043791000006</v>
      </c>
      <c r="M38" s="53">
        <v>349.57387272000074</v>
      </c>
    </row>
    <row r="39" spans="1:13" ht="11.25" customHeight="1">
      <c r="A39" s="40" t="s">
        <v>113</v>
      </c>
      <c r="B39" s="91">
        <v>-0.82</v>
      </c>
      <c r="C39" s="91">
        <v>-0.646</v>
      </c>
      <c r="D39" s="91">
        <v>-1.48255197</v>
      </c>
      <c r="E39" s="91">
        <v>-0.5480894399999998</v>
      </c>
      <c r="F39" s="91">
        <v>-1.07267864</v>
      </c>
      <c r="G39" s="91">
        <v>-0.7646313300000003</v>
      </c>
      <c r="H39" s="91">
        <v>-1.86915273</v>
      </c>
      <c r="I39" s="91">
        <v>-1.0285314300000004</v>
      </c>
      <c r="J39" s="91">
        <v>-0.5940182599999999</v>
      </c>
      <c r="K39" s="91">
        <v>-1.0767294000000005</v>
      </c>
      <c r="L39" s="91">
        <v>-2.0375623000000003</v>
      </c>
      <c r="M39" s="91">
        <v>-0.7362078399999996</v>
      </c>
    </row>
    <row r="40" spans="1:13" ht="11.25" customHeight="1">
      <c r="A40" s="41" t="s">
        <v>114</v>
      </c>
      <c r="B40" s="53">
        <f>260736/1000</f>
        <v>260.736</v>
      </c>
      <c r="C40" s="53">
        <f>25389.0110399994/1000</f>
        <v>25.3890110399994</v>
      </c>
      <c r="D40" s="53">
        <v>116.80394198000015</v>
      </c>
      <c r="E40" s="53">
        <v>236.95232908000094</v>
      </c>
      <c r="F40" s="53">
        <v>369.26909143999956</v>
      </c>
      <c r="G40" s="53">
        <v>31.747229319998432</v>
      </c>
      <c r="H40" s="53">
        <v>142.60649569999947</v>
      </c>
      <c r="I40" s="53">
        <v>258.40733818000126</v>
      </c>
      <c r="J40" s="53">
        <v>188.0935112299999</v>
      </c>
      <c r="K40" s="53">
        <v>187.52005700000177</v>
      </c>
      <c r="L40" s="53">
        <v>175.22287561000007</v>
      </c>
      <c r="M40" s="53">
        <v>348.8376648800007</v>
      </c>
    </row>
    <row r="41" spans="1:13" ht="11.25" customHeight="1" thickBot="1">
      <c r="A41" s="41" t="s">
        <v>115</v>
      </c>
      <c r="B41" s="67">
        <v>0.31442363622670005</v>
      </c>
      <c r="C41" s="67">
        <v>0.03061681229824972</v>
      </c>
      <c r="D41" s="67">
        <v>0.14085481162157948</v>
      </c>
      <c r="E41" s="67">
        <v>0.2857427164707579</v>
      </c>
      <c r="F41" s="67">
        <v>0.44530456276346364</v>
      </c>
      <c r="G41" s="67">
        <v>0.03828423878143721</v>
      </c>
      <c r="H41" s="67">
        <v>0.1719703183585738</v>
      </c>
      <c r="I41" s="67">
        <v>0.3116154842377676</v>
      </c>
      <c r="J41" s="67">
        <v>0.2268234756672811</v>
      </c>
      <c r="K41" s="67">
        <v>0.22613194260623237</v>
      </c>
      <c r="L41" s="67">
        <v>0.2113026728161626</v>
      </c>
      <c r="M41" s="67">
        <v>0.4206661414012673</v>
      </c>
    </row>
    <row r="42" spans="1:14" ht="6" customHeight="1" thickTop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19"/>
    </row>
    <row r="43" ht="11.25" customHeight="1"/>
    <row r="44" ht="11.25" customHeight="1"/>
    <row r="45" ht="11.25" customHeight="1"/>
    <row r="46" spans="1:5" ht="11.25" customHeight="1">
      <c r="A46" s="7" t="s">
        <v>25</v>
      </c>
      <c r="B46" s="7"/>
      <c r="C46" s="7"/>
      <c r="D46" s="7"/>
      <c r="E46" s="7"/>
    </row>
    <row r="47" ht="11.25" customHeight="1"/>
    <row r="48" spans="1:11" ht="11.25" customHeight="1">
      <c r="A48" s="47" t="s">
        <v>174</v>
      </c>
      <c r="B48" s="47"/>
      <c r="C48" s="47"/>
      <c r="D48" s="47"/>
      <c r="E48" s="47"/>
      <c r="F48" s="42"/>
      <c r="G48" s="42"/>
      <c r="H48" s="42"/>
      <c r="I48" s="42"/>
      <c r="J48" s="42"/>
      <c r="K48" s="42"/>
    </row>
    <row r="49" spans="1:11" ht="13.5" customHeight="1" thickBot="1">
      <c r="A49" s="37"/>
      <c r="B49" s="44">
        <v>2005</v>
      </c>
      <c r="C49" s="44">
        <v>2006</v>
      </c>
      <c r="D49" s="44"/>
      <c r="E49" s="44"/>
      <c r="F49" s="44">
        <v>2007</v>
      </c>
      <c r="G49" s="44"/>
      <c r="H49" s="44"/>
      <c r="I49" s="44"/>
      <c r="J49" s="44">
        <v>2008</v>
      </c>
      <c r="K49" s="44"/>
    </row>
    <row r="50" spans="1:11" ht="13.5" customHeight="1" thickBot="1" thickTop="1">
      <c r="A50" s="45"/>
      <c r="B50" s="45" t="s">
        <v>175</v>
      </c>
      <c r="C50" s="45" t="s">
        <v>236</v>
      </c>
      <c r="D50" s="45" t="s">
        <v>179</v>
      </c>
      <c r="E50" s="45" t="s">
        <v>175</v>
      </c>
      <c r="F50" s="45" t="s">
        <v>238</v>
      </c>
      <c r="G50" s="45" t="s">
        <v>236</v>
      </c>
      <c r="H50" s="45" t="s">
        <v>179</v>
      </c>
      <c r="I50" s="45" t="s">
        <v>175</v>
      </c>
      <c r="J50" s="45" t="s">
        <v>238</v>
      </c>
      <c r="K50" s="45" t="s">
        <v>236</v>
      </c>
    </row>
    <row r="51" spans="1:11" ht="13.5" customHeight="1" thickTop="1">
      <c r="A51" s="69" t="s">
        <v>203</v>
      </c>
      <c r="B51" s="69"/>
      <c r="C51" s="69"/>
      <c r="D51" s="52"/>
      <c r="E51" s="52"/>
      <c r="F51" s="52"/>
      <c r="G51" s="52"/>
      <c r="H51" s="52"/>
      <c r="I51" s="52"/>
      <c r="J51" s="52"/>
      <c r="K51" s="52"/>
    </row>
    <row r="52" spans="1:11" ht="13.5" customHeight="1">
      <c r="A52" s="68" t="s">
        <v>93</v>
      </c>
      <c r="B52" s="52"/>
      <c r="C52" s="68"/>
      <c r="D52" s="52"/>
      <c r="E52" s="52"/>
      <c r="F52" s="52"/>
      <c r="G52" s="52"/>
      <c r="H52" s="52"/>
      <c r="I52" s="52"/>
      <c r="J52" s="52"/>
      <c r="K52" s="52"/>
    </row>
    <row r="53" spans="1:11" ht="13.5" customHeight="1">
      <c r="A53" s="40" t="s">
        <v>61</v>
      </c>
      <c r="B53" s="91">
        <v>2554.772</v>
      </c>
      <c r="C53" s="91">
        <v>2526.176</v>
      </c>
      <c r="D53" s="91">
        <v>1849.95490456</v>
      </c>
      <c r="E53" s="91">
        <v>1927.24825935</v>
      </c>
      <c r="F53" s="91">
        <v>1945.01320516</v>
      </c>
      <c r="G53" s="91">
        <v>1969.5521745199999</v>
      </c>
      <c r="H53" s="91">
        <v>2001.3510124100003</v>
      </c>
      <c r="I53" s="91">
        <v>2107.73475745</v>
      </c>
      <c r="J53" s="91">
        <v>2131.61272874</v>
      </c>
      <c r="K53" s="91">
        <v>2197.0475895199997</v>
      </c>
    </row>
    <row r="54" spans="1:11" ht="13.5" customHeight="1">
      <c r="A54" s="40" t="s">
        <v>142</v>
      </c>
      <c r="B54" s="91">
        <v>20.48</v>
      </c>
      <c r="C54" s="91">
        <v>20.526</v>
      </c>
      <c r="D54" s="91">
        <v>17.64399175</v>
      </c>
      <c r="E54" s="91">
        <v>17.031136</v>
      </c>
      <c r="F54" s="91">
        <v>17.11665757</v>
      </c>
      <c r="G54" s="91">
        <v>17.149522129999998</v>
      </c>
      <c r="H54" s="91">
        <v>17.67939617</v>
      </c>
      <c r="I54" s="91">
        <v>17.221484399999998</v>
      </c>
      <c r="J54" s="91">
        <v>17.221484399999998</v>
      </c>
      <c r="K54" s="91">
        <v>17.221484399999998</v>
      </c>
    </row>
    <row r="55" spans="1:11" ht="13.5" customHeight="1">
      <c r="A55" s="40" t="s">
        <v>204</v>
      </c>
      <c r="B55" s="91">
        <v>367.294</v>
      </c>
      <c r="C55" s="91">
        <v>378.751</v>
      </c>
      <c r="D55" s="91">
        <v>367.04152979</v>
      </c>
      <c r="E55" s="91">
        <v>324.76643232000004</v>
      </c>
      <c r="F55" s="91">
        <v>323.71699317</v>
      </c>
      <c r="G55" s="91">
        <v>323.03743159</v>
      </c>
      <c r="H55" s="91">
        <v>322.71525283999995</v>
      </c>
      <c r="I55" s="91">
        <v>309.50208762</v>
      </c>
      <c r="J55" s="91">
        <v>320.17843926999996</v>
      </c>
      <c r="K55" s="91">
        <v>324.18846156</v>
      </c>
    </row>
    <row r="56" spans="1:11" ht="13.5" customHeight="1">
      <c r="A56" s="40" t="s">
        <v>62</v>
      </c>
      <c r="B56" s="91">
        <v>84.545</v>
      </c>
      <c r="C56" s="91">
        <v>89.564</v>
      </c>
      <c r="D56" s="91">
        <v>162.61389022</v>
      </c>
      <c r="E56" s="91">
        <v>147.36149066000002</v>
      </c>
      <c r="F56" s="91">
        <v>162.15009730000003</v>
      </c>
      <c r="G56" s="91">
        <v>152.44</v>
      </c>
      <c r="H56" s="91">
        <v>171.93191766</v>
      </c>
      <c r="I56" s="91">
        <v>148.75447204</v>
      </c>
      <c r="J56" s="91">
        <v>156.29289814999998</v>
      </c>
      <c r="K56" s="91">
        <v>149.4258266</v>
      </c>
    </row>
    <row r="57" spans="1:11" ht="13.5" customHeight="1">
      <c r="A57" s="40" t="s">
        <v>205</v>
      </c>
      <c r="B57" s="91">
        <v>63.608</v>
      </c>
      <c r="C57" s="91">
        <v>63.973</v>
      </c>
      <c r="D57" s="91">
        <v>1.01057172</v>
      </c>
      <c r="E57" s="91">
        <v>1.0174976</v>
      </c>
      <c r="F57" s="91">
        <v>1.00933627</v>
      </c>
      <c r="G57" s="91">
        <v>1.009</v>
      </c>
      <c r="H57" s="91">
        <v>1.01025199</v>
      </c>
      <c r="I57" s="91">
        <v>1.04725498</v>
      </c>
      <c r="J57" s="91">
        <v>4.38986716</v>
      </c>
      <c r="K57" s="91">
        <v>1.03923026</v>
      </c>
    </row>
    <row r="58" spans="1:11" ht="13.5" customHeight="1">
      <c r="A58" s="40" t="s">
        <v>63</v>
      </c>
      <c r="B58" s="91">
        <v>96.248</v>
      </c>
      <c r="C58" s="91">
        <v>87.937</v>
      </c>
      <c r="D58" s="91">
        <v>80.94693914</v>
      </c>
      <c r="E58" s="91">
        <v>106.75708672999998</v>
      </c>
      <c r="F58" s="91">
        <v>103.75581915</v>
      </c>
      <c r="G58" s="91">
        <v>104.25572246</v>
      </c>
      <c r="H58" s="91">
        <v>95.57315021</v>
      </c>
      <c r="I58" s="91">
        <v>89.14850982</v>
      </c>
      <c r="J58" s="91">
        <v>87.10992453</v>
      </c>
      <c r="K58" s="91">
        <v>86.28628443</v>
      </c>
    </row>
    <row r="59" spans="1:11" ht="13.5" customHeight="1">
      <c r="A59" s="40" t="s">
        <v>64</v>
      </c>
      <c r="B59" s="91">
        <v>158.924</v>
      </c>
      <c r="C59" s="91">
        <v>161.803</v>
      </c>
      <c r="D59" s="91">
        <v>150.32940882</v>
      </c>
      <c r="E59" s="91">
        <v>145.49669309</v>
      </c>
      <c r="F59" s="91">
        <v>148.30197244</v>
      </c>
      <c r="G59" s="91">
        <v>129.39529487</v>
      </c>
      <c r="H59" s="91">
        <v>129.62610199</v>
      </c>
      <c r="I59" s="91">
        <v>131.89261984</v>
      </c>
      <c r="J59" s="91">
        <v>111.35130442</v>
      </c>
      <c r="K59" s="91">
        <v>129.01042995999998</v>
      </c>
    </row>
    <row r="60" spans="1:11" ht="13.5" customHeight="1">
      <c r="A60" s="40" t="s">
        <v>206</v>
      </c>
      <c r="B60" s="91">
        <v>0.338</v>
      </c>
      <c r="C60" s="91">
        <v>3.115</v>
      </c>
      <c r="D60" s="91">
        <v>1.21063988</v>
      </c>
      <c r="E60" s="91">
        <v>1.39493229</v>
      </c>
      <c r="F60" s="91">
        <v>1.59926175</v>
      </c>
      <c r="G60" s="91">
        <v>2.28266236</v>
      </c>
      <c r="H60" s="91">
        <v>1.48056696</v>
      </c>
      <c r="I60" s="91">
        <v>1.47443508</v>
      </c>
      <c r="J60" s="91">
        <v>1.34435213</v>
      </c>
      <c r="K60" s="91">
        <v>1.7612511299999998</v>
      </c>
    </row>
    <row r="61" spans="1:11" ht="13.5" customHeight="1">
      <c r="A61" s="72" t="s">
        <v>65</v>
      </c>
      <c r="B61" s="95">
        <v>3346.209</v>
      </c>
      <c r="C61" s="95">
        <v>3331.845</v>
      </c>
      <c r="D61" s="95">
        <v>2630.75187588</v>
      </c>
      <c r="E61" s="95">
        <v>2671.07352804</v>
      </c>
      <c r="F61" s="95">
        <v>2702.663342810001</v>
      </c>
      <c r="G61" s="95">
        <v>2699.1218079299997</v>
      </c>
      <c r="H61" s="95">
        <v>2741.36765023</v>
      </c>
      <c r="I61" s="95">
        <v>2806.7756212300005</v>
      </c>
      <c r="J61" s="95">
        <v>2829.5009988</v>
      </c>
      <c r="K61" s="95">
        <v>2905.9805578599994</v>
      </c>
    </row>
    <row r="62" spans="1:11" ht="13.5" customHeight="1">
      <c r="A62" s="70" t="s">
        <v>94</v>
      </c>
      <c r="B62" s="80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13.5" customHeight="1">
      <c r="A63" s="40" t="s">
        <v>66</v>
      </c>
      <c r="B63" s="91">
        <v>1199.357</v>
      </c>
      <c r="C63" s="91">
        <v>1276.589</v>
      </c>
      <c r="D63" s="91">
        <v>1277.92293103</v>
      </c>
      <c r="E63" s="91">
        <v>1065.26284195</v>
      </c>
      <c r="F63" s="91">
        <v>1022.4781175599999</v>
      </c>
      <c r="G63" s="91">
        <v>1190.5063898399999</v>
      </c>
      <c r="H63" s="91">
        <v>1114.25885117</v>
      </c>
      <c r="I63" s="91">
        <v>1422.06494153</v>
      </c>
      <c r="J63" s="91">
        <v>1547.1410635299999</v>
      </c>
      <c r="K63" s="91">
        <v>1895.2337480799997</v>
      </c>
    </row>
    <row r="64" spans="1:11" ht="13.5" customHeight="1">
      <c r="A64" s="40" t="s">
        <v>67</v>
      </c>
      <c r="B64" s="91">
        <v>898.363</v>
      </c>
      <c r="C64" s="91">
        <v>952.502</v>
      </c>
      <c r="D64" s="91">
        <v>974.0699617</v>
      </c>
      <c r="E64" s="91">
        <v>960.27810159</v>
      </c>
      <c r="F64" s="91">
        <v>922.1316561900001</v>
      </c>
      <c r="G64" s="91">
        <v>1007.7620398500001</v>
      </c>
      <c r="H64" s="91">
        <v>998.3128386</v>
      </c>
      <c r="I64" s="91">
        <v>1077.05735177</v>
      </c>
      <c r="J64" s="91">
        <v>1132.29282256</v>
      </c>
      <c r="K64" s="91">
        <v>1184.72769404</v>
      </c>
    </row>
    <row r="65" spans="1:11" ht="13.5" customHeight="1">
      <c r="A65" s="40" t="s">
        <v>63</v>
      </c>
      <c r="B65" s="91">
        <v>322.517</v>
      </c>
      <c r="C65" s="91">
        <v>404.786</v>
      </c>
      <c r="D65" s="91">
        <v>374.46493178</v>
      </c>
      <c r="E65" s="91">
        <v>318.48209636999997</v>
      </c>
      <c r="F65" s="91">
        <v>326.35303178</v>
      </c>
      <c r="G65" s="91">
        <v>351.22749765</v>
      </c>
      <c r="H65" s="91">
        <v>279.55966076999994</v>
      </c>
      <c r="I65" s="91">
        <v>330.29935994</v>
      </c>
      <c r="J65" s="91">
        <v>302.3029097</v>
      </c>
      <c r="K65" s="91">
        <v>373.84604106999996</v>
      </c>
    </row>
    <row r="66" spans="1:11" ht="13.5" customHeight="1">
      <c r="A66" s="40" t="s">
        <v>206</v>
      </c>
      <c r="B66" s="91">
        <v>10.191</v>
      </c>
      <c r="C66" s="91">
        <v>26.151</v>
      </c>
      <c r="D66" s="91">
        <v>34.06545275</v>
      </c>
      <c r="E66" s="91">
        <v>14.02447631</v>
      </c>
      <c r="F66" s="91">
        <v>9.9246174</v>
      </c>
      <c r="G66" s="91">
        <v>15.814</v>
      </c>
      <c r="H66" s="91">
        <v>22.5238631</v>
      </c>
      <c r="I66" s="91">
        <v>6.15599501</v>
      </c>
      <c r="J66" s="91">
        <v>8.44133674</v>
      </c>
      <c r="K66" s="91">
        <v>33.71623192</v>
      </c>
    </row>
    <row r="67" spans="1:11" ht="13.5" customHeight="1">
      <c r="A67" s="40" t="s">
        <v>99</v>
      </c>
      <c r="B67" s="91">
        <v>0</v>
      </c>
      <c r="C67" s="91">
        <v>0.157</v>
      </c>
      <c r="D67" s="91">
        <v>0.21033735</v>
      </c>
      <c r="E67" s="91">
        <v>0.22037513</v>
      </c>
      <c r="F67" s="91">
        <v>0.27878873</v>
      </c>
      <c r="G67" s="91">
        <v>0.14784143</v>
      </c>
      <c r="H67" s="91">
        <v>0.48614421</v>
      </c>
      <c r="I67" s="91">
        <v>0.13253848000000001</v>
      </c>
      <c r="J67" s="91">
        <v>0.14562745000000002</v>
      </c>
      <c r="K67" s="91">
        <v>0.08930967999999999</v>
      </c>
    </row>
    <row r="68" spans="1:11" ht="13.5" customHeight="1">
      <c r="A68" s="40" t="s">
        <v>68</v>
      </c>
      <c r="B68" s="91">
        <v>157.635</v>
      </c>
      <c r="C68" s="91">
        <v>275.596</v>
      </c>
      <c r="D68" s="91">
        <v>119.48935505</v>
      </c>
      <c r="E68" s="91">
        <v>212.46822638999998</v>
      </c>
      <c r="F68" s="91">
        <v>152.45055098</v>
      </c>
      <c r="G68" s="91">
        <v>181.672</v>
      </c>
      <c r="H68" s="91">
        <v>132.26362036</v>
      </c>
      <c r="I68" s="91">
        <v>107.17576617</v>
      </c>
      <c r="J68" s="91">
        <v>161.88915361000002</v>
      </c>
      <c r="K68" s="91">
        <v>325.10547276</v>
      </c>
    </row>
    <row r="69" spans="1:11" ht="12.75">
      <c r="A69" s="72" t="s">
        <v>69</v>
      </c>
      <c r="B69" s="95">
        <v>2588.063</v>
      </c>
      <c r="C69" s="95">
        <v>2935.781</v>
      </c>
      <c r="D69" s="95">
        <v>2780.22296966</v>
      </c>
      <c r="E69" s="95">
        <v>2570.73611774</v>
      </c>
      <c r="F69" s="95">
        <v>2433.61676264</v>
      </c>
      <c r="G69" s="95">
        <v>2747.1297687699994</v>
      </c>
      <c r="H69" s="95">
        <v>2547.40497821</v>
      </c>
      <c r="I69" s="95">
        <v>2942.8859529</v>
      </c>
      <c r="J69" s="95">
        <v>3152.21291359</v>
      </c>
      <c r="K69" s="95">
        <v>3812.7184975499995</v>
      </c>
    </row>
    <row r="70" spans="1:11" ht="12.75">
      <c r="A70" s="72" t="s">
        <v>70</v>
      </c>
      <c r="B70" s="95">
        <v>5934.272</v>
      </c>
      <c r="C70" s="95">
        <v>6267.626</v>
      </c>
      <c r="D70" s="95">
        <v>5410.97484554</v>
      </c>
      <c r="E70" s="95">
        <v>5241.80964578</v>
      </c>
      <c r="F70" s="95">
        <v>5136.280105450001</v>
      </c>
      <c r="G70" s="95">
        <v>5446.251576699999</v>
      </c>
      <c r="H70" s="95">
        <v>5288.77262844</v>
      </c>
      <c r="I70" s="95">
        <v>5749.661574130001</v>
      </c>
      <c r="J70" s="95">
        <v>5981.71391239</v>
      </c>
      <c r="K70" s="95">
        <v>6718.699055409999</v>
      </c>
    </row>
    <row r="71" spans="1:11" ht="12.75">
      <c r="A71" s="73" t="s">
        <v>207</v>
      </c>
      <c r="B71" s="80"/>
      <c r="C71" s="52"/>
      <c r="D71" s="52"/>
      <c r="E71" s="52"/>
      <c r="F71" s="52"/>
      <c r="G71" s="52"/>
      <c r="H71" s="52"/>
      <c r="I71" s="52"/>
      <c r="J71" s="52"/>
      <c r="K71" s="52"/>
    </row>
    <row r="72" spans="1:11" ht="12.75">
      <c r="A72" s="71" t="s">
        <v>95</v>
      </c>
      <c r="B72" s="80"/>
      <c r="C72" s="52"/>
      <c r="D72" s="52"/>
      <c r="E72" s="52"/>
      <c r="F72" s="52"/>
      <c r="G72" s="52"/>
      <c r="H72" s="52"/>
      <c r="I72" s="52"/>
      <c r="J72" s="52"/>
      <c r="K72" s="52"/>
    </row>
    <row r="73" spans="1:11" ht="12.75">
      <c r="A73" s="40" t="s">
        <v>71</v>
      </c>
      <c r="B73" s="91">
        <v>829.251</v>
      </c>
      <c r="C73" s="91">
        <v>829.251</v>
      </c>
      <c r="D73" s="91">
        <v>829.250635</v>
      </c>
      <c r="E73" s="91">
        <v>829.250635</v>
      </c>
      <c r="F73" s="91">
        <v>829.250635</v>
      </c>
      <c r="G73" s="91">
        <v>829.250635</v>
      </c>
      <c r="H73" s="91">
        <v>829.250635</v>
      </c>
      <c r="I73" s="91">
        <v>829.250635</v>
      </c>
      <c r="J73" s="91">
        <v>829.250635</v>
      </c>
      <c r="K73" s="91">
        <v>829.250635</v>
      </c>
    </row>
    <row r="74" spans="1:11" ht="12.75">
      <c r="A74" s="40" t="s">
        <v>72</v>
      </c>
      <c r="B74" s="91">
        <f>82006/1000</f>
        <v>82.006</v>
      </c>
      <c r="C74" s="91">
        <v>82.006</v>
      </c>
      <c r="D74" s="91">
        <v>82.0058699</v>
      </c>
      <c r="E74" s="91">
        <v>82.00586990000001</v>
      </c>
      <c r="F74" s="91">
        <v>82.00586990000001</v>
      </c>
      <c r="G74" s="91">
        <v>82.00586990000001</v>
      </c>
      <c r="H74" s="91">
        <v>82.00586990000001</v>
      </c>
      <c r="I74" s="91">
        <v>82.00586990000001</v>
      </c>
      <c r="J74" s="91">
        <v>82.00586990000001</v>
      </c>
      <c r="K74" s="91">
        <v>82.00586990000001</v>
      </c>
    </row>
    <row r="75" spans="1:11" ht="12.75">
      <c r="A75" s="40" t="s">
        <v>73</v>
      </c>
      <c r="B75" s="91">
        <v>-1.879</v>
      </c>
      <c r="C75" s="91">
        <v>-8.032</v>
      </c>
      <c r="D75" s="91">
        <v>-7.26408848</v>
      </c>
      <c r="E75" s="91">
        <v>-10.38472783</v>
      </c>
      <c r="F75" s="91">
        <v>-11.350854720000001</v>
      </c>
      <c r="G75" s="91">
        <v>-12.96099164</v>
      </c>
      <c r="H75" s="91">
        <v>-15.92452844</v>
      </c>
      <c r="I75" s="91">
        <v>-22.81795234</v>
      </c>
      <c r="J75" s="91">
        <v>-29.44566884</v>
      </c>
      <c r="K75" s="91">
        <v>-29.39763899</v>
      </c>
    </row>
    <row r="76" spans="1:11" ht="12.75">
      <c r="A76" s="40" t="s">
        <v>74</v>
      </c>
      <c r="B76" s="91">
        <v>84.926</v>
      </c>
      <c r="C76" s="91">
        <v>107.024</v>
      </c>
      <c r="D76" s="91">
        <v>107.02434827</v>
      </c>
      <c r="E76" s="91">
        <v>107.02434827</v>
      </c>
      <c r="F76" s="91">
        <v>107.02434827</v>
      </c>
      <c r="G76" s="91">
        <v>146.43880183000002</v>
      </c>
      <c r="H76" s="91">
        <v>146.43880183000002</v>
      </c>
      <c r="I76" s="91">
        <v>146.43880184</v>
      </c>
      <c r="J76" s="91">
        <v>146.43880184</v>
      </c>
      <c r="K76" s="91">
        <v>174.48091284</v>
      </c>
    </row>
    <row r="77" spans="1:11" ht="12.75">
      <c r="A77" s="40" t="s">
        <v>75</v>
      </c>
      <c r="B77" s="91">
        <v>-2.905</v>
      </c>
      <c r="C77" s="91">
        <v>-0.248</v>
      </c>
      <c r="D77" s="91">
        <v>-0.41039564</v>
      </c>
      <c r="E77" s="91">
        <v>0.70952495</v>
      </c>
      <c r="F77" s="91">
        <v>0.8728735799999999</v>
      </c>
      <c r="G77" s="91">
        <v>1.6738274199999998</v>
      </c>
      <c r="H77" s="91">
        <v>1.34160869</v>
      </c>
      <c r="I77" s="91">
        <v>1.3073776200000002</v>
      </c>
      <c r="J77" s="91">
        <v>0.97982038</v>
      </c>
      <c r="K77" s="91">
        <v>1.34044807</v>
      </c>
    </row>
    <row r="78" spans="1:11" ht="12.75">
      <c r="A78" s="40" t="s">
        <v>76</v>
      </c>
      <c r="B78" s="91">
        <v>669.15</v>
      </c>
      <c r="C78" s="91">
        <v>1125.47</v>
      </c>
      <c r="D78" s="91">
        <v>254.75687938</v>
      </c>
      <c r="E78" s="91">
        <v>254.75788185000002</v>
      </c>
      <c r="F78" s="91">
        <v>1009.5324737000001</v>
      </c>
      <c r="G78" s="91">
        <v>717.56278497</v>
      </c>
      <c r="H78" s="91">
        <v>717.56278497</v>
      </c>
      <c r="I78" s="91">
        <v>591.51668939</v>
      </c>
      <c r="J78" s="91">
        <v>1368.14399563</v>
      </c>
      <c r="K78" s="91">
        <v>1200.78777818</v>
      </c>
    </row>
    <row r="79" spans="1:11" ht="12.75">
      <c r="A79" s="40" t="s">
        <v>77</v>
      </c>
      <c r="B79" s="91">
        <v>700.657</v>
      </c>
      <c r="C79" s="91">
        <v>353.756</v>
      </c>
      <c r="D79" s="91">
        <v>723.026362499999</v>
      </c>
      <c r="E79" s="91">
        <v>754.773591819998</v>
      </c>
      <c r="F79" s="91">
        <v>142.6064957</v>
      </c>
      <c r="G79" s="91">
        <v>401.01373897999906</v>
      </c>
      <c r="H79" s="91">
        <v>589.1072502099989</v>
      </c>
      <c r="I79" s="91">
        <v>776.627307209998</v>
      </c>
      <c r="J79" s="91">
        <v>175.222875609997</v>
      </c>
      <c r="K79" s="91">
        <v>524.060540489999</v>
      </c>
    </row>
    <row r="80" spans="1:11" ht="12.75">
      <c r="A80" s="72" t="s">
        <v>78</v>
      </c>
      <c r="B80" s="95">
        <v>2361.206</v>
      </c>
      <c r="C80" s="95">
        <v>2489.227</v>
      </c>
      <c r="D80" s="95">
        <v>1988.38961093</v>
      </c>
      <c r="E80" s="95">
        <v>2018.137123959998</v>
      </c>
      <c r="F80" s="95">
        <v>2159.94184143</v>
      </c>
      <c r="G80" s="95">
        <v>2164.984666459999</v>
      </c>
      <c r="H80" s="95">
        <v>2349.7824221599985</v>
      </c>
      <c r="I80" s="95">
        <v>2404.328728619998</v>
      </c>
      <c r="J80" s="95">
        <v>2572.596329519997</v>
      </c>
      <c r="K80" s="95">
        <v>2782.528545489999</v>
      </c>
    </row>
    <row r="81" spans="1:11" ht="12.75">
      <c r="A81" s="40" t="s">
        <v>79</v>
      </c>
      <c r="B81" s="91">
        <v>24.645</v>
      </c>
      <c r="C81" s="91">
        <v>25.437</v>
      </c>
      <c r="D81" s="91">
        <v>17.61714867</v>
      </c>
      <c r="E81" s="91">
        <v>18.53676052</v>
      </c>
      <c r="F81" s="91">
        <v>20.2071565</v>
      </c>
      <c r="G81" s="91">
        <v>21.34718176</v>
      </c>
      <c r="H81" s="91">
        <v>21.64258513</v>
      </c>
      <c r="I81" s="91">
        <v>21.98771629</v>
      </c>
      <c r="J81" s="91">
        <v>23.15904935</v>
      </c>
      <c r="K81" s="91">
        <v>23.9929278</v>
      </c>
    </row>
    <row r="82" spans="1:11" ht="12.75">
      <c r="A82" s="72" t="s">
        <v>80</v>
      </c>
      <c r="B82" s="95">
        <v>2385.851</v>
      </c>
      <c r="C82" s="95">
        <v>2514.664</v>
      </c>
      <c r="D82" s="95">
        <v>2006.0067596</v>
      </c>
      <c r="E82" s="95">
        <v>2036.673884479998</v>
      </c>
      <c r="F82" s="95">
        <v>2180.14899793</v>
      </c>
      <c r="G82" s="95">
        <v>2186.331848219999</v>
      </c>
      <c r="H82" s="95">
        <v>2371.4250072899986</v>
      </c>
      <c r="I82" s="95">
        <v>2426.316444909998</v>
      </c>
      <c r="J82" s="95">
        <v>2595.755378869997</v>
      </c>
      <c r="K82" s="95">
        <v>2806.521473289999</v>
      </c>
    </row>
    <row r="83" spans="1:11" ht="12.75">
      <c r="A83" s="73" t="s">
        <v>96</v>
      </c>
      <c r="B83" s="80"/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12.75">
      <c r="A84" s="71" t="s">
        <v>97</v>
      </c>
      <c r="B84" s="80"/>
      <c r="C84" s="52"/>
      <c r="D84" s="52"/>
      <c r="E84" s="52"/>
      <c r="F84" s="52"/>
      <c r="G84" s="52"/>
      <c r="H84" s="52"/>
      <c r="I84" s="52"/>
      <c r="J84" s="52"/>
      <c r="K84" s="52"/>
    </row>
    <row r="85" spans="1:11" ht="12.75">
      <c r="A85" s="40" t="s">
        <v>81</v>
      </c>
      <c r="B85" s="91">
        <v>781.996</v>
      </c>
      <c r="C85" s="91">
        <v>733.655</v>
      </c>
      <c r="D85" s="91">
        <v>270.81235495</v>
      </c>
      <c r="E85" s="91">
        <v>287.08807361000004</v>
      </c>
      <c r="F85" s="91">
        <v>282.82447577999994</v>
      </c>
      <c r="G85" s="91">
        <v>273.43617132</v>
      </c>
      <c r="H85" s="91">
        <v>266.14361972999995</v>
      </c>
      <c r="I85" s="91">
        <v>279.71147917999997</v>
      </c>
      <c r="J85" s="91">
        <v>273.68010724</v>
      </c>
      <c r="K85" s="91">
        <v>477.50251578</v>
      </c>
    </row>
    <row r="86" spans="1:11" ht="12.75">
      <c r="A86" s="40" t="s">
        <v>82</v>
      </c>
      <c r="B86" s="91">
        <v>309.76</v>
      </c>
      <c r="C86" s="91">
        <v>259.88</v>
      </c>
      <c r="D86" s="91">
        <v>259.87978971</v>
      </c>
      <c r="E86" s="91">
        <v>225.7724484</v>
      </c>
      <c r="F86" s="91">
        <v>225.7724484</v>
      </c>
      <c r="G86" s="91">
        <v>225.7724484</v>
      </c>
      <c r="H86" s="91">
        <v>225.7724484</v>
      </c>
      <c r="I86" s="91">
        <v>225.7724484</v>
      </c>
      <c r="J86" s="91">
        <v>225.7724484</v>
      </c>
      <c r="K86" s="91">
        <v>15.772448400000002</v>
      </c>
    </row>
    <row r="87" spans="1:11" ht="12.75">
      <c r="A87" s="40" t="s">
        <v>83</v>
      </c>
      <c r="B87" s="91">
        <v>96.443</v>
      </c>
      <c r="C87" s="91">
        <v>95.088</v>
      </c>
      <c r="D87" s="91">
        <v>93.35108345</v>
      </c>
      <c r="E87" s="91">
        <v>70.39211252</v>
      </c>
      <c r="F87" s="91">
        <v>74.12105937999999</v>
      </c>
      <c r="G87" s="91">
        <v>68.22765317999999</v>
      </c>
      <c r="H87" s="91">
        <v>66.31657229</v>
      </c>
      <c r="I87" s="91">
        <v>61.602113079999995</v>
      </c>
      <c r="J87" s="91">
        <v>60.86608038</v>
      </c>
      <c r="K87" s="91">
        <v>61.60861774</v>
      </c>
    </row>
    <row r="88" spans="1:11" ht="12.75">
      <c r="A88" s="40" t="s">
        <v>84</v>
      </c>
      <c r="B88" s="91">
        <v>214.232</v>
      </c>
      <c r="C88" s="91">
        <v>223.536</v>
      </c>
      <c r="D88" s="91">
        <v>225.13403177</v>
      </c>
      <c r="E88" s="91">
        <v>242.18017256000002</v>
      </c>
      <c r="F88" s="91">
        <v>243.39882824999998</v>
      </c>
      <c r="G88" s="91">
        <v>249.4432429</v>
      </c>
      <c r="H88" s="91">
        <v>250.57869171000002</v>
      </c>
      <c r="I88" s="91">
        <v>253.55235997</v>
      </c>
      <c r="J88" s="91">
        <v>255.68123339</v>
      </c>
      <c r="K88" s="91">
        <v>257.04283168</v>
      </c>
    </row>
    <row r="89" spans="1:11" ht="12.75">
      <c r="A89" s="40" t="s">
        <v>85</v>
      </c>
      <c r="B89" s="91">
        <v>132.275</v>
      </c>
      <c r="C89" s="91">
        <v>161.046</v>
      </c>
      <c r="D89" s="91">
        <v>151.03048431</v>
      </c>
      <c r="E89" s="91">
        <v>92.92667818</v>
      </c>
      <c r="F89" s="91">
        <v>88.18074693999999</v>
      </c>
      <c r="G89" s="91">
        <v>116.82654344</v>
      </c>
      <c r="H89" s="91">
        <v>114.64548288</v>
      </c>
      <c r="I89" s="91">
        <v>147.59342777999998</v>
      </c>
      <c r="J89" s="91">
        <v>143.37835575999998</v>
      </c>
      <c r="K89" s="91">
        <v>197.88183100999998</v>
      </c>
    </row>
    <row r="90" spans="1:11" ht="12.75">
      <c r="A90" s="40" t="s">
        <v>86</v>
      </c>
      <c r="B90" s="91">
        <v>5.458</v>
      </c>
      <c r="C90" s="91">
        <v>1.522</v>
      </c>
      <c r="D90" s="91">
        <v>1.66991</v>
      </c>
      <c r="E90" s="91">
        <v>0.45847974999999996</v>
      </c>
      <c r="F90" s="91">
        <v>0.24972832000000003</v>
      </c>
      <c r="G90" s="91">
        <v>0.1804999</v>
      </c>
      <c r="H90" s="91">
        <v>0.17798744</v>
      </c>
      <c r="I90" s="91">
        <v>0.15931953999999998</v>
      </c>
      <c r="J90" s="91">
        <v>0.17622337</v>
      </c>
      <c r="K90" s="91">
        <v>0.1269121</v>
      </c>
    </row>
    <row r="91" spans="1:11" ht="12.75">
      <c r="A91" s="40" t="s">
        <v>87</v>
      </c>
      <c r="B91" s="91">
        <v>72.711</v>
      </c>
      <c r="C91" s="91">
        <v>75.312</v>
      </c>
      <c r="D91" s="91">
        <v>76.09154659</v>
      </c>
      <c r="E91" s="91">
        <v>82.64381329999999</v>
      </c>
      <c r="F91" s="91">
        <v>89.96444081</v>
      </c>
      <c r="G91" s="91">
        <v>84.54057915</v>
      </c>
      <c r="H91" s="91">
        <v>81.87414787</v>
      </c>
      <c r="I91" s="91">
        <v>82.57028886</v>
      </c>
      <c r="J91" s="91">
        <v>84.59171039</v>
      </c>
      <c r="K91" s="91">
        <v>97.55373173</v>
      </c>
    </row>
    <row r="92" spans="1:11" ht="12.75">
      <c r="A92" s="72" t="s">
        <v>88</v>
      </c>
      <c r="B92" s="95">
        <v>1612.875</v>
      </c>
      <c r="C92" s="95">
        <v>1550.039</v>
      </c>
      <c r="D92" s="95">
        <v>1077.96920078</v>
      </c>
      <c r="E92" s="95">
        <v>1001.4617783200001</v>
      </c>
      <c r="F92" s="95">
        <v>1004.51172788</v>
      </c>
      <c r="G92" s="95">
        <v>1018.4271382899999</v>
      </c>
      <c r="H92" s="95">
        <v>1005.50895032</v>
      </c>
      <c r="I92" s="95">
        <v>1050.96143681</v>
      </c>
      <c r="J92" s="95">
        <v>1044.14615893</v>
      </c>
      <c r="K92" s="95">
        <v>1107.48888844</v>
      </c>
    </row>
    <row r="93" spans="1:11" ht="12.75">
      <c r="A93" s="71" t="s">
        <v>98</v>
      </c>
      <c r="B93" s="80"/>
      <c r="C93" s="52"/>
      <c r="D93" s="52"/>
      <c r="E93" s="52"/>
      <c r="F93" s="52"/>
      <c r="G93" s="52"/>
      <c r="H93" s="52"/>
      <c r="I93" s="52"/>
      <c r="J93" s="52"/>
      <c r="K93" s="52"/>
    </row>
    <row r="94" spans="1:11" ht="12.75">
      <c r="A94" s="40" t="s">
        <v>81</v>
      </c>
      <c r="B94" s="91">
        <v>257.39</v>
      </c>
      <c r="C94" s="91">
        <v>216.864</v>
      </c>
      <c r="D94" s="91">
        <v>560.2280268</v>
      </c>
      <c r="E94" s="91">
        <v>566.08106042</v>
      </c>
      <c r="F94" s="91">
        <v>332.75951322000003</v>
      </c>
      <c r="G94" s="91">
        <v>600.007</v>
      </c>
      <c r="H94" s="91">
        <v>358.05461364</v>
      </c>
      <c r="I94" s="91">
        <v>335.7669774</v>
      </c>
      <c r="J94" s="91">
        <v>260.26410456</v>
      </c>
      <c r="K94" s="91">
        <v>434.29165622999994</v>
      </c>
    </row>
    <row r="95" spans="1:11" ht="12.75">
      <c r="A95" s="40" t="s">
        <v>82</v>
      </c>
      <c r="B95" s="91">
        <v>0</v>
      </c>
      <c r="C95" s="91">
        <v>49.88</v>
      </c>
      <c r="D95" s="91">
        <v>49.87978971</v>
      </c>
      <c r="E95" s="91">
        <v>20.43487952</v>
      </c>
      <c r="F95" s="91">
        <v>20.43487952</v>
      </c>
      <c r="G95" s="91">
        <v>0</v>
      </c>
      <c r="H95" s="91">
        <v>0</v>
      </c>
      <c r="I95" s="91">
        <v>0</v>
      </c>
      <c r="J95" s="91">
        <v>0</v>
      </c>
      <c r="K95" s="91">
        <v>210</v>
      </c>
    </row>
    <row r="96" spans="1:11" ht="12.75">
      <c r="A96" s="40" t="s">
        <v>89</v>
      </c>
      <c r="B96" s="91">
        <v>706.376</v>
      </c>
      <c r="C96" s="91">
        <v>708.032</v>
      </c>
      <c r="D96" s="91">
        <v>712.49742975</v>
      </c>
      <c r="E96" s="91">
        <v>692.3789826799999</v>
      </c>
      <c r="F96" s="91">
        <v>590.27930958</v>
      </c>
      <c r="G96" s="91">
        <v>664.25</v>
      </c>
      <c r="H96" s="91">
        <v>663.12664596</v>
      </c>
      <c r="I96" s="91">
        <v>955.5005537300001</v>
      </c>
      <c r="J96" s="91">
        <v>968.13271729</v>
      </c>
      <c r="K96" s="91">
        <v>931.73923499</v>
      </c>
    </row>
    <row r="97" spans="1:11" ht="12.75">
      <c r="A97" s="40" t="s">
        <v>83</v>
      </c>
      <c r="B97" s="91">
        <v>916.382</v>
      </c>
      <c r="C97" s="91">
        <v>1115.881</v>
      </c>
      <c r="D97" s="91">
        <v>932.08925505</v>
      </c>
      <c r="E97" s="91">
        <v>843.4533966900001</v>
      </c>
      <c r="F97" s="91">
        <v>890.5240979900001</v>
      </c>
      <c r="G97" s="91">
        <f>915.701+64/1000</f>
        <v>915.765</v>
      </c>
      <c r="H97" s="91">
        <v>879.6997712799999</v>
      </c>
      <c r="I97" s="91">
        <v>981.06340807</v>
      </c>
      <c r="J97" s="91">
        <v>1067.45008186</v>
      </c>
      <c r="K97" s="91">
        <v>1107.9796368799998</v>
      </c>
    </row>
    <row r="98" spans="1:11" ht="12.75">
      <c r="A98" s="40" t="s">
        <v>86</v>
      </c>
      <c r="B98" s="91">
        <v>1.864</v>
      </c>
      <c r="C98" s="91">
        <v>20.33</v>
      </c>
      <c r="D98" s="91">
        <v>2.258007</v>
      </c>
      <c r="E98" s="91">
        <v>2.9268848</v>
      </c>
      <c r="F98" s="91">
        <v>1.11064552</v>
      </c>
      <c r="G98" s="91">
        <v>7.5132259999999995</v>
      </c>
      <c r="H98" s="91">
        <v>7.561978</v>
      </c>
      <c r="I98" s="91">
        <v>1E-06</v>
      </c>
      <c r="J98" s="91">
        <v>1.631692</v>
      </c>
      <c r="K98" s="91">
        <v>27.910604</v>
      </c>
    </row>
    <row r="99" spans="1:11" ht="12.75">
      <c r="A99" s="40" t="s">
        <v>125</v>
      </c>
      <c r="B99" s="91">
        <v>53.534</v>
      </c>
      <c r="C99" s="91">
        <v>91.936</v>
      </c>
      <c r="D99" s="91">
        <v>70.04637685</v>
      </c>
      <c r="E99" s="91">
        <v>78.39877887000002</v>
      </c>
      <c r="F99" s="91">
        <v>116.43475745</v>
      </c>
      <c r="G99" s="91">
        <v>54.2586758</v>
      </c>
      <c r="H99" s="91">
        <v>3.3433226400000002</v>
      </c>
      <c r="I99" s="91">
        <v>0</v>
      </c>
      <c r="J99" s="91">
        <v>44.28061052</v>
      </c>
      <c r="K99" s="91">
        <v>92.76756157999999</v>
      </c>
    </row>
    <row r="100" spans="1:11" ht="12.75">
      <c r="A100" s="72" t="s">
        <v>90</v>
      </c>
      <c r="B100" s="95">
        <v>1935.546</v>
      </c>
      <c r="C100" s="95">
        <v>2202.923</v>
      </c>
      <c r="D100" s="95">
        <v>2326.99888516</v>
      </c>
      <c r="E100" s="95">
        <v>2203.6739829800003</v>
      </c>
      <c r="F100" s="95">
        <v>1951.54320328</v>
      </c>
      <c r="G100" s="95">
        <v>2241.7925</v>
      </c>
      <c r="H100" s="95">
        <v>1911.7863315199997</v>
      </c>
      <c r="I100" s="95">
        <v>2272.3309402</v>
      </c>
      <c r="J100" s="95">
        <v>2341.75920623</v>
      </c>
      <c r="K100" s="95">
        <v>2804.6886936799997</v>
      </c>
    </row>
    <row r="101" spans="1:11" ht="12.75">
      <c r="A101" s="72" t="s">
        <v>91</v>
      </c>
      <c r="B101" s="95">
        <v>3548.421</v>
      </c>
      <c r="C101" s="95">
        <v>3752.962</v>
      </c>
      <c r="D101" s="95">
        <v>3404.96808594</v>
      </c>
      <c r="E101" s="95">
        <v>3205.1357613000005</v>
      </c>
      <c r="F101" s="95">
        <v>2956.05493116</v>
      </c>
      <c r="G101" s="95">
        <v>3259.9201</v>
      </c>
      <c r="H101" s="95">
        <v>2917.29528184</v>
      </c>
      <c r="I101" s="95">
        <v>3323.2923770099997</v>
      </c>
      <c r="J101" s="95">
        <v>3385.9053651599997</v>
      </c>
      <c r="K101" s="95">
        <v>3912.17758212</v>
      </c>
    </row>
    <row r="102" spans="1:11" ht="13.5" thickBot="1">
      <c r="A102" s="72" t="s">
        <v>92</v>
      </c>
      <c r="B102" s="95">
        <v>5934.272</v>
      </c>
      <c r="C102" s="95">
        <v>6267.626</v>
      </c>
      <c r="D102" s="95">
        <v>5410.97484554</v>
      </c>
      <c r="E102" s="95">
        <v>5241.809645779998</v>
      </c>
      <c r="F102" s="95">
        <v>5136.203929089999</v>
      </c>
      <c r="G102" s="95">
        <v>5446.2519</v>
      </c>
      <c r="H102" s="95">
        <v>5288.7202891299985</v>
      </c>
      <c r="I102" s="95">
        <v>5749.608821919997</v>
      </c>
      <c r="J102" s="95">
        <v>5981.660744029997</v>
      </c>
      <c r="K102" s="95">
        <v>6718.699055409999</v>
      </c>
    </row>
    <row r="103" spans="1:11" ht="6" customHeight="1" thickTop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</row>
  </sheetData>
  <hyperlinks>
    <hyperlink ref="A6" location="'Financial Statements'!A9:K42" display="Consolidated Income Statement"/>
    <hyperlink ref="A7" location="'Financial Statements'!A46:K103" display="Consolidated Balance Sheet"/>
    <hyperlink ref="J5" location="'Table of Contents'!A5" display="Table of Conten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C30"/>
  <sheetViews>
    <sheetView showGridLines="0" view="pageBreakPreview" zoomScaleSheetLayoutView="100" workbookViewId="0" topLeftCell="A1">
      <selection activeCell="A10" sqref="A10"/>
    </sheetView>
  </sheetViews>
  <sheetFormatPr defaultColWidth="9.140625" defaultRowHeight="12.75"/>
  <cols>
    <col min="1" max="1" width="41.8515625" style="1" customWidth="1"/>
    <col min="2" max="2" width="37.140625" style="1" bestFit="1" customWidth="1"/>
    <col min="3" max="16384" width="9.140625" style="1" customWidth="1"/>
  </cols>
  <sheetData>
    <row r="1" ht="12.75"/>
    <row r="2" ht="12.75"/>
    <row r="3" ht="12.75"/>
    <row r="4" ht="12.75"/>
    <row r="5" ht="19.5" customHeight="1">
      <c r="A5" s="35" t="s">
        <v>26</v>
      </c>
    </row>
    <row r="6" ht="19.5" customHeight="1"/>
    <row r="7" spans="1:2" ht="19.5" customHeight="1">
      <c r="A7" s="34" t="s">
        <v>14</v>
      </c>
      <c r="B7" s="3"/>
    </row>
    <row r="8" spans="1:2" ht="19.5" customHeight="1">
      <c r="A8" s="34" t="s">
        <v>15</v>
      </c>
      <c r="B8" s="3"/>
    </row>
    <row r="9" spans="1:3" ht="19.5" customHeight="1">
      <c r="A9" s="4" t="s">
        <v>317</v>
      </c>
      <c r="C9" s="5"/>
    </row>
    <row r="10" spans="1:3" ht="19.5" customHeight="1">
      <c r="A10" s="4" t="s">
        <v>318</v>
      </c>
      <c r="C10" s="5"/>
    </row>
    <row r="11" spans="1:3" ht="19.5" customHeight="1">
      <c r="A11" s="4" t="s">
        <v>270</v>
      </c>
      <c r="C11" s="5"/>
    </row>
    <row r="12" spans="1:3" ht="19.5" customHeight="1">
      <c r="A12" s="4" t="s">
        <v>270</v>
      </c>
      <c r="C12" s="5"/>
    </row>
    <row r="13" spans="1:3" ht="19.5" customHeight="1">
      <c r="A13" s="4" t="s">
        <v>16</v>
      </c>
      <c r="C13" s="5"/>
    </row>
    <row r="14" spans="1:3" ht="19.5" customHeight="1">
      <c r="A14" s="4" t="s">
        <v>17</v>
      </c>
      <c r="C14" s="5"/>
    </row>
    <row r="15" spans="1:3" ht="19.5" customHeight="1">
      <c r="A15" s="34" t="s">
        <v>255</v>
      </c>
      <c r="B15" s="86"/>
      <c r="C15" s="5"/>
    </row>
    <row r="16" spans="1:2" ht="19.5" customHeight="1">
      <c r="A16" s="34" t="s">
        <v>18</v>
      </c>
      <c r="B16" s="3"/>
    </row>
    <row r="17" spans="1:3" ht="19.5" customHeight="1">
      <c r="A17" s="4" t="s">
        <v>19</v>
      </c>
      <c r="C17" s="5"/>
    </row>
    <row r="18" spans="1:3" ht="19.5" customHeight="1">
      <c r="A18" s="4" t="s">
        <v>20</v>
      </c>
      <c r="B18" s="86"/>
      <c r="C18" s="5"/>
    </row>
    <row r="19" spans="1:3" ht="19.5" customHeight="1">
      <c r="A19" s="4" t="s">
        <v>130</v>
      </c>
      <c r="B19" s="86"/>
      <c r="C19" s="5"/>
    </row>
    <row r="20" spans="1:3" ht="19.5" customHeight="1">
      <c r="A20" s="34" t="s">
        <v>213</v>
      </c>
      <c r="B20" s="86"/>
      <c r="C20" s="5"/>
    </row>
    <row r="21" spans="1:2" ht="19.5" customHeight="1">
      <c r="A21" s="34" t="s">
        <v>21</v>
      </c>
      <c r="B21" s="99"/>
    </row>
    <row r="22" spans="1:2" ht="19.5" customHeight="1">
      <c r="A22" s="34" t="s">
        <v>256</v>
      </c>
      <c r="B22" s="99"/>
    </row>
    <row r="23" spans="1:2" ht="19.5" customHeight="1">
      <c r="A23" s="34" t="s">
        <v>22</v>
      </c>
      <c r="B23" s="3"/>
    </row>
    <row r="24" spans="1:3" ht="19.5" customHeight="1">
      <c r="A24" s="4" t="s">
        <v>316</v>
      </c>
      <c r="C24" s="5"/>
    </row>
    <row r="25" spans="1:3" ht="19.5" customHeight="1">
      <c r="A25" s="4" t="s">
        <v>35</v>
      </c>
      <c r="C25" s="5"/>
    </row>
    <row r="26" spans="1:3" ht="19.5" customHeight="1">
      <c r="A26" s="34" t="s">
        <v>23</v>
      </c>
      <c r="C26" s="5"/>
    </row>
    <row r="27" spans="1:2" ht="19.5" customHeight="1">
      <c r="A27" s="4" t="s">
        <v>24</v>
      </c>
      <c r="B27" s="3"/>
    </row>
    <row r="28" spans="1:3" ht="19.5" customHeight="1">
      <c r="A28" s="4" t="s">
        <v>25</v>
      </c>
      <c r="C28" s="5"/>
    </row>
    <row r="29" ht="19.5" customHeight="1">
      <c r="C29" s="5"/>
    </row>
    <row r="30" ht="12.75">
      <c r="B30" s="3"/>
    </row>
  </sheetData>
  <hyperlinks>
    <hyperlink ref="A7" location="'key Figures'!A5" display="Key figures"/>
    <hyperlink ref="A8" location="'Financial Review'!A5" display="Financial Review"/>
    <hyperlink ref="A16" location="'Segment Review'!A5" display="Segment Review"/>
    <hyperlink ref="A21" location="'Major Holdings'!A8" display="Major Holdings"/>
    <hyperlink ref="A23" location="'Table of Contents'!A5" display="Reconciliation of reported and adjusted figures"/>
    <hyperlink ref="A26" location="'Financial Statements'!A5" display="Financial Statements"/>
    <hyperlink ref="A9" location="'Financial Review'!A17" display="Profit and Loss account"/>
    <hyperlink ref="A10" location="'Financial Review'!A62" display="Profit and loss account items"/>
    <hyperlink ref="A13" location="'Financial Review'!A164" display="Capital Expenditures"/>
    <hyperlink ref="A14" location="'Financial Review'!A178" display="Balance Sheet"/>
    <hyperlink ref="A17" location="'Segment Review'!A10" display="Exploration and Production"/>
    <hyperlink ref="A18" location="'Segment Review'!A34" display="Refining and Marketing"/>
    <hyperlink ref="A19" location="'Segment Review'!A65" display="Gas &amp; Power"/>
    <hyperlink ref="A24" location="Reconciliation_1!A15" display="Adjusted operating result by segment"/>
    <hyperlink ref="A25" location="'Reconciliation 2'!A14" display="Non recurrent items"/>
    <hyperlink ref="A27" location="'Financial Statements'!A9" display="Consolidated Income Statement"/>
    <hyperlink ref="A28" location="'Financial Statements'!A46" display="Consolidated Balance Sheet"/>
    <hyperlink ref="A15" location="Debt_detail!A5" display="Debt Detail"/>
    <hyperlink ref="A20" location="'Table of Contents'!A5" display="People"/>
    <hyperlink ref="A22" location="'Major Holdings'!A39" display="Income from Associated Companies"/>
    <hyperlink ref="A12" location="'Financial Review'!A154" display="Cash Flow"/>
    <hyperlink ref="A11" location="'Financial Review'!A138" display="Cash Flow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87"/>
  <sheetViews>
    <sheetView showGridLines="0" view="pageBreakPreview" zoomScaleSheetLayoutView="100" workbookViewId="0" topLeftCell="A40">
      <selection activeCell="M75" sqref="M75"/>
    </sheetView>
  </sheetViews>
  <sheetFormatPr defaultColWidth="9.140625" defaultRowHeight="12.75"/>
  <cols>
    <col min="1" max="1" width="48.140625" style="107" bestFit="1" customWidth="1"/>
    <col min="2" max="26" width="7.421875" style="107" customWidth="1"/>
    <col min="27" max="16384" width="9.140625" style="107" customWidth="1"/>
  </cols>
  <sheetData>
    <row r="1" spans="1:10" ht="12.75">
      <c r="A1" s="106"/>
      <c r="B1" s="106"/>
      <c r="C1" s="106"/>
      <c r="D1" s="106"/>
      <c r="E1" s="106"/>
      <c r="F1" s="106"/>
      <c r="G1" s="106"/>
      <c r="H1" s="106"/>
      <c r="I1" s="106"/>
      <c r="J1" s="106"/>
    </row>
    <row r="2" ht="12.75"/>
    <row r="3" ht="12.75"/>
    <row r="4" ht="12.75"/>
    <row r="5" spans="1:8" ht="12.75">
      <c r="A5" s="108" t="s">
        <v>27</v>
      </c>
      <c r="B5" s="108"/>
      <c r="C5" s="108"/>
      <c r="D5" s="108"/>
      <c r="E5" s="108"/>
      <c r="F5" s="108"/>
      <c r="G5" s="108"/>
      <c r="H5" s="108"/>
    </row>
    <row r="6" spans="1:11" ht="12.75">
      <c r="A6" s="117" t="s">
        <v>121</v>
      </c>
      <c r="B6" s="109"/>
      <c r="C6" s="109"/>
      <c r="D6" s="109"/>
      <c r="E6" s="109"/>
      <c r="F6" s="109"/>
      <c r="G6" s="109"/>
      <c r="H6" s="109"/>
      <c r="I6" s="110"/>
      <c r="J6" s="111" t="s">
        <v>26</v>
      </c>
      <c r="K6" s="112"/>
    </row>
    <row r="7" spans="1:8" ht="12.75">
      <c r="A7" s="117" t="s">
        <v>123</v>
      </c>
      <c r="B7" s="109"/>
      <c r="C7" s="109"/>
      <c r="D7" s="109"/>
      <c r="E7" s="109"/>
      <c r="F7" s="109"/>
      <c r="G7" s="109"/>
      <c r="H7" s="109"/>
    </row>
    <row r="8" spans="1:10" ht="12.75">
      <c r="A8" s="117" t="s">
        <v>28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0" ht="12.75">
      <c r="A9" s="117" t="s">
        <v>271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3:6" ht="12.75">
      <c r="C10" s="109"/>
      <c r="D10" s="109"/>
      <c r="E10" s="109"/>
      <c r="F10" s="109"/>
    </row>
    <row r="11" spans="3:6" ht="12.75">
      <c r="C11" s="109"/>
      <c r="D11" s="109"/>
      <c r="E11" s="109"/>
      <c r="F11" s="109"/>
    </row>
    <row r="12" spans="1:10" ht="12.75">
      <c r="A12" s="113" t="s">
        <v>121</v>
      </c>
      <c r="B12" s="113"/>
      <c r="C12" s="109"/>
      <c r="D12" s="109"/>
      <c r="E12" s="109"/>
      <c r="F12" s="109"/>
      <c r="G12" s="113"/>
      <c r="H12" s="113"/>
      <c r="I12" s="113"/>
      <c r="J12" s="113"/>
    </row>
    <row r="14" spans="1:13" ht="12.75">
      <c r="A14" s="47" t="s">
        <v>122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3.5" thickBot="1">
      <c r="A15" s="48"/>
      <c r="B15" s="44">
        <v>2005</v>
      </c>
      <c r="C15" s="44"/>
      <c r="D15" s="44">
        <v>2006</v>
      </c>
      <c r="E15" s="44"/>
      <c r="F15" s="44"/>
      <c r="G15" s="44"/>
      <c r="H15" s="44">
        <v>2007</v>
      </c>
      <c r="I15" s="44"/>
      <c r="J15" s="44"/>
      <c r="K15" s="44"/>
      <c r="L15" s="44">
        <v>2008</v>
      </c>
      <c r="M15" s="44"/>
    </row>
    <row r="16" spans="1:13" ht="14.25" thickBot="1" thickTop="1">
      <c r="A16" s="49"/>
      <c r="B16" s="45" t="s">
        <v>235</v>
      </c>
      <c r="C16" s="45" t="s">
        <v>169</v>
      </c>
      <c r="D16" s="45" t="s">
        <v>240</v>
      </c>
      <c r="E16" s="45" t="s">
        <v>237</v>
      </c>
      <c r="F16" s="45" t="s">
        <v>235</v>
      </c>
      <c r="G16" s="45" t="s">
        <v>169</v>
      </c>
      <c r="H16" s="45" t="s">
        <v>240</v>
      </c>
      <c r="I16" s="45" t="s">
        <v>237</v>
      </c>
      <c r="J16" s="45" t="s">
        <v>235</v>
      </c>
      <c r="K16" s="45" t="s">
        <v>169</v>
      </c>
      <c r="L16" s="45" t="s">
        <v>240</v>
      </c>
      <c r="M16" s="45" t="s">
        <v>237</v>
      </c>
    </row>
    <row r="17" spans="1:13" ht="13.5" thickTop="1">
      <c r="A17" s="39" t="s">
        <v>276</v>
      </c>
      <c r="B17" s="91">
        <v>2925.18885881</v>
      </c>
      <c r="C17" s="90">
        <v>3196.269347300001</v>
      </c>
      <c r="D17" s="90">
        <v>3025.9309208900004</v>
      </c>
      <c r="E17" s="90">
        <v>3104.4499711399994</v>
      </c>
      <c r="F17" s="90">
        <v>3262.8221091600003</v>
      </c>
      <c r="G17" s="90">
        <v>2796.0512325599993</v>
      </c>
      <c r="H17" s="90">
        <v>2749.9768913599996</v>
      </c>
      <c r="I17" s="90">
        <v>3135.4666149600002</v>
      </c>
      <c r="J17" s="90">
        <v>3241.854604520001</v>
      </c>
      <c r="K17" s="90">
        <v>3420.5163051</v>
      </c>
      <c r="L17" s="90">
        <v>3492.8085770300004</v>
      </c>
      <c r="M17" s="90">
        <v>4043.7404653899994</v>
      </c>
    </row>
    <row r="18" spans="1:13" ht="12.75">
      <c r="A18" s="40" t="s">
        <v>120</v>
      </c>
      <c r="B18" s="90">
        <v>390.8524830600001</v>
      </c>
      <c r="C18" s="90">
        <v>157.66419963999962</v>
      </c>
      <c r="D18" s="90">
        <v>226.7391419700001</v>
      </c>
      <c r="E18" s="90">
        <v>390.07079236000084</v>
      </c>
      <c r="F18" s="90">
        <v>531.8513616199991</v>
      </c>
      <c r="G18" s="90">
        <v>109.58572595999844</v>
      </c>
      <c r="H18" s="90">
        <v>241.56899527000988</v>
      </c>
      <c r="I18" s="90">
        <v>404.8236619499905</v>
      </c>
      <c r="J18" s="90">
        <v>283.3252195199999</v>
      </c>
      <c r="K18" s="90">
        <v>358.7772445099989</v>
      </c>
      <c r="L18" s="90">
        <v>315.7373151000102</v>
      </c>
      <c r="M18" s="90">
        <v>531.3683697899897</v>
      </c>
    </row>
    <row r="19" spans="1:13" ht="12.75">
      <c r="A19" s="40" t="s">
        <v>167</v>
      </c>
      <c r="B19" s="90">
        <v>222.0311923906545</v>
      </c>
      <c r="C19" s="90">
        <v>221.9392638996915</v>
      </c>
      <c r="D19" s="90">
        <v>212.4398723300001</v>
      </c>
      <c r="E19" s="90">
        <v>203.92538403162553</v>
      </c>
      <c r="F19" s="90">
        <v>605.1178995683742</v>
      </c>
      <c r="G19" s="90">
        <v>240.35975410004232</v>
      </c>
      <c r="H19" s="90">
        <v>228.41140163000986</v>
      </c>
      <c r="I19" s="90">
        <v>276.39474376999044</v>
      </c>
      <c r="J19" s="90">
        <v>216.11806043240392</v>
      </c>
      <c r="K19" s="90">
        <v>174.79067919659155</v>
      </c>
      <c r="L19" s="90">
        <v>233.1443625800102</v>
      </c>
      <c r="M19" s="90">
        <v>210.8911654499898</v>
      </c>
    </row>
    <row r="20" spans="1:13" ht="12.75">
      <c r="A20" s="40" t="s">
        <v>245</v>
      </c>
      <c r="B20" s="92">
        <v>223.3004683380309</v>
      </c>
      <c r="C20" s="92">
        <v>221.79924761231493</v>
      </c>
      <c r="D20" s="92">
        <v>210.31246256000009</v>
      </c>
      <c r="E20" s="92">
        <v>195.40370495534583</v>
      </c>
      <c r="F20" s="92">
        <v>339.36698841465403</v>
      </c>
      <c r="G20" s="92">
        <v>230.46974641004223</v>
      </c>
      <c r="H20" s="92">
        <v>226.02330353001</v>
      </c>
      <c r="I20" s="92">
        <v>274.3842750199909</v>
      </c>
      <c r="J20" s="92">
        <v>211.16928204240395</v>
      </c>
      <c r="K20" s="92">
        <v>179.46926411659155</v>
      </c>
      <c r="L20" s="92">
        <v>233.51685457001022</v>
      </c>
      <c r="M20" s="92">
        <v>215.89079798999003</v>
      </c>
    </row>
    <row r="21" spans="1:13" ht="12.75">
      <c r="A21" s="40" t="s">
        <v>107</v>
      </c>
      <c r="B21" s="90">
        <v>331.9029548200001</v>
      </c>
      <c r="C21" s="90">
        <v>19.385228109999648</v>
      </c>
      <c r="D21" s="90">
        <v>158.59762947000013</v>
      </c>
      <c r="E21" s="90">
        <v>318.27243881000084</v>
      </c>
      <c r="F21" s="90">
        <v>458.0610524299992</v>
      </c>
      <c r="G21" s="90">
        <v>31.85921730999842</v>
      </c>
      <c r="H21" s="90">
        <v>179.40461401000988</v>
      </c>
      <c r="I21" s="90">
        <v>337.70551949999043</v>
      </c>
      <c r="J21" s="90">
        <v>218.31258978999992</v>
      </c>
      <c r="K21" s="90">
        <v>275.41574076999893</v>
      </c>
      <c r="L21" s="90">
        <v>247.2663817600102</v>
      </c>
      <c r="M21" s="90">
        <v>477.4875772999898</v>
      </c>
    </row>
    <row r="22" spans="1:13" ht="12.75">
      <c r="A22" s="40" t="s">
        <v>277</v>
      </c>
      <c r="B22" s="90">
        <v>163.0816641506545</v>
      </c>
      <c r="C22" s="90">
        <v>83.6602923696915</v>
      </c>
      <c r="D22" s="90">
        <v>144.2983598300001</v>
      </c>
      <c r="E22" s="90">
        <v>132.12703048162552</v>
      </c>
      <c r="F22" s="90">
        <v>531.3275903783743</v>
      </c>
      <c r="G22" s="90">
        <v>162.6332454500423</v>
      </c>
      <c r="H22" s="90">
        <v>166.2470203700099</v>
      </c>
      <c r="I22" s="90">
        <v>209.27660131999045</v>
      </c>
      <c r="J22" s="90">
        <v>151.1054307024039</v>
      </c>
      <c r="K22" s="90">
        <v>91.42917545659157</v>
      </c>
      <c r="L22" s="90">
        <v>164.67342924001022</v>
      </c>
      <c r="M22" s="90">
        <v>157.0103729599898</v>
      </c>
    </row>
    <row r="23" spans="1:13" ht="12.75">
      <c r="A23" s="40" t="s">
        <v>289</v>
      </c>
      <c r="B23" s="92">
        <v>164.35094009803086</v>
      </c>
      <c r="C23" s="92">
        <v>116.62907608231495</v>
      </c>
      <c r="D23" s="92">
        <v>141.9505977000001</v>
      </c>
      <c r="E23" s="92">
        <v>123.82570376534582</v>
      </c>
      <c r="F23" s="92">
        <v>261.03667922465405</v>
      </c>
      <c r="G23" s="92">
        <v>157.8472489300422</v>
      </c>
      <c r="H23" s="92">
        <v>164.63247970000998</v>
      </c>
      <c r="I23" s="92">
        <v>214.30218020999092</v>
      </c>
      <c r="J23" s="92">
        <v>146.78744710240395</v>
      </c>
      <c r="K23" s="92">
        <v>94.69411830659155</v>
      </c>
      <c r="L23" s="92">
        <v>168.84375644001022</v>
      </c>
      <c r="M23" s="92">
        <v>147.54382290999004</v>
      </c>
    </row>
    <row r="24" spans="1:13" ht="12.75">
      <c r="A24" s="40" t="s">
        <v>278</v>
      </c>
      <c r="B24" s="90">
        <v>260.7358243200001</v>
      </c>
      <c r="C24" s="90">
        <v>25.39064780999964</v>
      </c>
      <c r="D24" s="90">
        <v>116.80494198000014</v>
      </c>
      <c r="E24" s="90">
        <v>236.95232908000082</v>
      </c>
      <c r="F24" s="90">
        <v>369.2690914399992</v>
      </c>
      <c r="G24" s="90">
        <v>31.747229319998432</v>
      </c>
      <c r="H24" s="90">
        <v>142.60649570000987</v>
      </c>
      <c r="I24" s="90">
        <v>258.40724327999044</v>
      </c>
      <c r="J24" s="90">
        <v>188.09351122999988</v>
      </c>
      <c r="K24" s="90">
        <v>187.52005699999899</v>
      </c>
      <c r="L24" s="90">
        <v>175.2228756100102</v>
      </c>
      <c r="M24" s="90">
        <v>348.83766487998975</v>
      </c>
    </row>
    <row r="25" spans="1:13" ht="12.75">
      <c r="A25" s="40" t="s">
        <v>279</v>
      </c>
      <c r="B25" s="90">
        <f>133543.875680705/1000</f>
        <v>133.543875680705</v>
      </c>
      <c r="C25" s="90">
        <v>78.97938919167686</v>
      </c>
      <c r="D25" s="90">
        <v>93.23280948775009</v>
      </c>
      <c r="E25" s="90">
        <v>81.4217027038755</v>
      </c>
      <c r="F25" s="90">
        <v>441.7321045083743</v>
      </c>
      <c r="G25" s="90">
        <v>108.07718229004232</v>
      </c>
      <c r="H25" s="90">
        <v>121.53509269000986</v>
      </c>
      <c r="I25" s="90">
        <v>160.98434285999045</v>
      </c>
      <c r="J25" s="90">
        <v>117.98316611240388</v>
      </c>
      <c r="K25" s="90">
        <v>39.84980455659158</v>
      </c>
      <c r="L25" s="90">
        <v>106.1265433200102</v>
      </c>
      <c r="M25" s="90">
        <v>112.26964941998973</v>
      </c>
    </row>
    <row r="26" spans="1:13" ht="13.5" thickBot="1">
      <c r="A26" s="114" t="s">
        <v>290</v>
      </c>
      <c r="B26" s="92">
        <v>134.464151628081</v>
      </c>
      <c r="C26" s="92">
        <v>98.8911864043003</v>
      </c>
      <c r="D26" s="92">
        <v>91.2387926358751</v>
      </c>
      <c r="E26" s="92">
        <v>75.67096099947085</v>
      </c>
      <c r="F26" s="92">
        <v>207.04107037377904</v>
      </c>
      <c r="G26" s="92">
        <v>93.98454491874014</v>
      </c>
      <c r="H26" s="92">
        <v>119.01995289810995</v>
      </c>
      <c r="I26" s="92">
        <v>166.35721852941597</v>
      </c>
      <c r="J26" s="92">
        <v>91.2297518886039</v>
      </c>
      <c r="K26" s="92">
        <v>41.819351216416514</v>
      </c>
      <c r="L26" s="92">
        <v>108.9638705200102</v>
      </c>
      <c r="M26" s="92">
        <v>104.88635453999002</v>
      </c>
    </row>
    <row r="27" spans="1:13" ht="6" customHeight="1" thickTop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4.25">
      <c r="A29" s="153" t="s">
        <v>319</v>
      </c>
      <c r="B29" s="116"/>
      <c r="C29" s="116"/>
      <c r="D29" s="116"/>
      <c r="E29" s="116"/>
      <c r="F29" s="116"/>
      <c r="G29" s="116"/>
      <c r="H29" s="116"/>
      <c r="I29" s="116"/>
      <c r="J29" s="116"/>
    </row>
    <row r="31" spans="1:10" ht="12.75">
      <c r="A31" s="113" t="s">
        <v>123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3" spans="1:13" ht="12.75">
      <c r="A33" s="47" t="s">
        <v>122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3.5" thickBot="1">
      <c r="A34" s="48"/>
      <c r="B34" s="44">
        <v>2005</v>
      </c>
      <c r="C34" s="44"/>
      <c r="D34" s="44">
        <v>2006</v>
      </c>
      <c r="E34" s="44"/>
      <c r="F34" s="44"/>
      <c r="G34" s="44"/>
      <c r="H34" s="44">
        <v>2007</v>
      </c>
      <c r="I34" s="44"/>
      <c r="J34" s="44"/>
      <c r="K34" s="44"/>
      <c r="L34" s="44">
        <v>2008</v>
      </c>
      <c r="M34" s="44"/>
    </row>
    <row r="35" spans="1:13" ht="14.25" thickBot="1" thickTop="1">
      <c r="A35" s="49"/>
      <c r="B35" s="45" t="s">
        <v>235</v>
      </c>
      <c r="C35" s="45" t="s">
        <v>169</v>
      </c>
      <c r="D35" s="45" t="s">
        <v>240</v>
      </c>
      <c r="E35" s="45" t="s">
        <v>237</v>
      </c>
      <c r="F35" s="45" t="s">
        <v>235</v>
      </c>
      <c r="G35" s="45" t="s">
        <v>169</v>
      </c>
      <c r="H35" s="45" t="s">
        <v>240</v>
      </c>
      <c r="I35" s="45" t="s">
        <v>237</v>
      </c>
      <c r="J35" s="45" t="s">
        <v>235</v>
      </c>
      <c r="K35" s="45" t="s">
        <v>169</v>
      </c>
      <c r="L35" s="45" t="s">
        <v>240</v>
      </c>
      <c r="M35" s="45" t="s">
        <v>237</v>
      </c>
    </row>
    <row r="36" spans="1:13" ht="13.5" thickTop="1">
      <c r="A36" s="40" t="s">
        <v>247</v>
      </c>
      <c r="B36" s="148" t="s">
        <v>243</v>
      </c>
      <c r="C36" s="148" t="s">
        <v>243</v>
      </c>
      <c r="D36" s="93">
        <v>1.230377135218666</v>
      </c>
      <c r="E36" s="93">
        <v>3.034251254697132</v>
      </c>
      <c r="F36" s="93">
        <v>1.9367194323930494</v>
      </c>
      <c r="G36" s="93">
        <v>0.18434051712106778</v>
      </c>
      <c r="H36" s="93">
        <v>2.0009345225606734</v>
      </c>
      <c r="I36" s="93">
        <v>4.98132556547479</v>
      </c>
      <c r="J36" s="93">
        <v>2.173922453119932</v>
      </c>
      <c r="K36" s="93">
        <v>2.156915442164243</v>
      </c>
      <c r="L36" s="93">
        <v>0.6204500770801462</v>
      </c>
      <c r="M36" s="93">
        <v>2.6998154142162747</v>
      </c>
    </row>
    <row r="37" spans="1:13" ht="22.5">
      <c r="A37" s="144" t="s">
        <v>305</v>
      </c>
      <c r="B37" s="148" t="s">
        <v>243</v>
      </c>
      <c r="C37" s="148" t="s">
        <v>243</v>
      </c>
      <c r="D37" s="93">
        <v>1.106831014231604</v>
      </c>
      <c r="E37" s="93">
        <v>1.0569036289788778</v>
      </c>
      <c r="F37" s="93">
        <v>1.9958304815601515</v>
      </c>
      <c r="G37" s="93">
        <v>1.8651964185620429</v>
      </c>
      <c r="H37" s="93">
        <v>2.4500518703736067</v>
      </c>
      <c r="I37" s="93">
        <v>2.1022690856733415</v>
      </c>
      <c r="J37" s="93">
        <v>-0.003816590246414157</v>
      </c>
      <c r="K37" s="93">
        <v>-0.9944683433581991</v>
      </c>
      <c r="L37" s="93">
        <v>-2.2316050986419205</v>
      </c>
      <c r="M37" s="93">
        <v>-1.7290382796517874</v>
      </c>
    </row>
    <row r="38" spans="1:13" ht="12.75">
      <c r="A38" s="40" t="s">
        <v>248</v>
      </c>
      <c r="B38" s="93">
        <v>6.94296875</v>
      </c>
      <c r="C38" s="93">
        <v>12.381451612903225</v>
      </c>
      <c r="D38" s="93">
        <v>7.666774193548387</v>
      </c>
      <c r="E38" s="93">
        <v>6.509841269841269</v>
      </c>
      <c r="F38" s="93">
        <v>6.112222222222221</v>
      </c>
      <c r="G38" s="93">
        <v>6.647777777777775</v>
      </c>
      <c r="H38" s="93">
        <v>7.193387096774193</v>
      </c>
      <c r="I38" s="93">
        <v>7.5285714285714285</v>
      </c>
      <c r="J38" s="93">
        <v>6.176349206349205</v>
      </c>
      <c r="K38" s="93">
        <v>6.983253225806451</v>
      </c>
      <c r="L38" s="93">
        <v>8.63655737704918</v>
      </c>
      <c r="M38" s="93">
        <v>11.35984375</v>
      </c>
    </row>
    <row r="39" spans="1:13" ht="12.75">
      <c r="A39" s="40" t="s">
        <v>249</v>
      </c>
      <c r="B39" s="93">
        <v>61.63</v>
      </c>
      <c r="C39" s="93">
        <v>56.895966810966804</v>
      </c>
      <c r="D39" s="93">
        <v>61.7542132505176</v>
      </c>
      <c r="E39" s="93">
        <v>69.62062998405104</v>
      </c>
      <c r="F39" s="93">
        <v>69.4928053830228</v>
      </c>
      <c r="G39" s="93">
        <v>59.67809090909092</v>
      </c>
      <c r="H39" s="93">
        <v>57.751863636363645</v>
      </c>
      <c r="I39" s="93">
        <v>68.7599632034632</v>
      </c>
      <c r="J39" s="93">
        <v>74.8698465085639</v>
      </c>
      <c r="K39" s="93">
        <v>88.69454435660958</v>
      </c>
      <c r="L39" s="93">
        <v>96.89901839826841</v>
      </c>
      <c r="M39" s="93">
        <v>121.37743867243864</v>
      </c>
    </row>
    <row r="40" spans="1:13" ht="12.75">
      <c r="A40" s="40" t="s">
        <v>250</v>
      </c>
      <c r="B40" s="94">
        <v>1.21</v>
      </c>
      <c r="C40" s="94">
        <v>1.1883890625</v>
      </c>
      <c r="D40" s="94">
        <v>1.2023015384615383</v>
      </c>
      <c r="E40" s="94">
        <v>1.258243548387097</v>
      </c>
      <c r="F40" s="94">
        <v>1.2742969230769228</v>
      </c>
      <c r="G40" s="94">
        <v>1.2886936507936506</v>
      </c>
      <c r="H40" s="94">
        <v>1.3105859375</v>
      </c>
      <c r="I40" s="94">
        <v>1.3481387096774193</v>
      </c>
      <c r="J40" s="94">
        <v>1.3738292307692306</v>
      </c>
      <c r="K40" s="94">
        <v>1.4486078125</v>
      </c>
      <c r="L40" s="94">
        <v>1.4976</v>
      </c>
      <c r="M40" s="94">
        <v>1.5622125</v>
      </c>
    </row>
    <row r="41" spans="1:13" ht="13.5" thickBot="1">
      <c r="A41" s="40" t="s">
        <v>251</v>
      </c>
      <c r="B41" s="93">
        <v>2.2</v>
      </c>
      <c r="C41" s="93">
        <v>2.458203125</v>
      </c>
      <c r="D41" s="93">
        <v>2.751846153846154</v>
      </c>
      <c r="E41" s="93">
        <v>2.685870967741935</v>
      </c>
      <c r="F41" s="93">
        <v>3.40823076923077</v>
      </c>
      <c r="G41" s="93">
        <v>3.717444444444444</v>
      </c>
      <c r="H41" s="93">
        <v>3.943421875000001</v>
      </c>
      <c r="I41" s="93">
        <v>4.195435483870968</v>
      </c>
      <c r="J41" s="93">
        <v>4.562646153846154</v>
      </c>
      <c r="K41" s="93">
        <v>4.698125</v>
      </c>
      <c r="L41" s="93">
        <v>4.4804</v>
      </c>
      <c r="M41" s="93">
        <v>4.925</v>
      </c>
    </row>
    <row r="42" spans="1:13" ht="6" customHeight="1" thickTop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="113" customFormat="1" ht="12.75"/>
    <row r="44" s="113" customFormat="1" ht="14.25">
      <c r="A44" s="153" t="s">
        <v>320</v>
      </c>
    </row>
    <row r="45" s="113" customFormat="1" ht="14.25">
      <c r="A45" s="153" t="s">
        <v>321</v>
      </c>
    </row>
    <row r="46" s="113" customFormat="1" ht="14.25">
      <c r="A46" s="153" t="s">
        <v>322</v>
      </c>
    </row>
    <row r="47" s="113" customFormat="1" ht="14.25">
      <c r="A47" s="153" t="s">
        <v>323</v>
      </c>
    </row>
    <row r="48" s="113" customFormat="1" ht="12.75"/>
    <row r="49" spans="1:10" ht="12.75">
      <c r="A49" s="113" t="s">
        <v>161</v>
      </c>
      <c r="B49" s="113"/>
      <c r="C49" s="113"/>
      <c r="D49" s="113"/>
      <c r="E49" s="113"/>
      <c r="F49" s="113"/>
      <c r="G49" s="113"/>
      <c r="H49" s="113"/>
      <c r="I49" s="113"/>
      <c r="J49" s="113"/>
    </row>
    <row r="51" spans="1:13" ht="12.75">
      <c r="A51" s="47" t="s">
        <v>122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3.5" thickBot="1">
      <c r="A52" s="48"/>
      <c r="B52" s="44">
        <v>2005</v>
      </c>
      <c r="C52" s="44"/>
      <c r="D52" s="44">
        <v>2006</v>
      </c>
      <c r="E52" s="44"/>
      <c r="F52" s="44"/>
      <c r="G52" s="44"/>
      <c r="H52" s="44">
        <v>2007</v>
      </c>
      <c r="I52" s="44"/>
      <c r="J52" s="44"/>
      <c r="K52" s="44"/>
      <c r="L52" s="44">
        <v>2008</v>
      </c>
      <c r="M52" s="44"/>
    </row>
    <row r="53" spans="1:13" ht="14.25" thickBot="1" thickTop="1">
      <c r="A53" s="49"/>
      <c r="B53" s="45" t="s">
        <v>235</v>
      </c>
      <c r="C53" s="45" t="s">
        <v>169</v>
      </c>
      <c r="D53" s="45" t="s">
        <v>240</v>
      </c>
      <c r="E53" s="45" t="s">
        <v>237</v>
      </c>
      <c r="F53" s="45" t="s">
        <v>235</v>
      </c>
      <c r="G53" s="45" t="s">
        <v>169</v>
      </c>
      <c r="H53" s="45" t="s">
        <v>240</v>
      </c>
      <c r="I53" s="45" t="s">
        <v>237</v>
      </c>
      <c r="J53" s="45" t="s">
        <v>235</v>
      </c>
      <c r="K53" s="45" t="s">
        <v>169</v>
      </c>
      <c r="L53" s="45" t="s">
        <v>240</v>
      </c>
      <c r="M53" s="45" t="s">
        <v>237</v>
      </c>
    </row>
    <row r="54" spans="1:13" ht="13.5" thickTop="1">
      <c r="A54" s="40" t="s">
        <v>170</v>
      </c>
      <c r="B54" s="93">
        <v>4.926072717391305</v>
      </c>
      <c r="C54" s="93">
        <v>4.413245869565218</v>
      </c>
      <c r="D54" s="93">
        <v>5.187663</v>
      </c>
      <c r="E54" s="93">
        <v>6.521596813186814</v>
      </c>
      <c r="F54" s="93">
        <v>11.467629782608695</v>
      </c>
      <c r="G54" s="93">
        <v>14.598712173913043</v>
      </c>
      <c r="H54" s="93">
        <v>17.172376999999997</v>
      </c>
      <c r="I54" s="93">
        <v>16.959735494505495</v>
      </c>
      <c r="J54" s="93">
        <v>18.30934858695652</v>
      </c>
      <c r="K54" s="93">
        <v>15.714980217391304</v>
      </c>
      <c r="L54" s="93">
        <v>13.771433076923076</v>
      </c>
      <c r="M54" s="93">
        <v>15.543642857142858</v>
      </c>
    </row>
    <row r="55" spans="1:14" ht="12.75">
      <c r="A55" s="40" t="s">
        <v>272</v>
      </c>
      <c r="B55" s="93">
        <v>4.2570652173913</v>
      </c>
      <c r="C55" s="93">
        <v>3.486467391304348</v>
      </c>
      <c r="D55" s="93">
        <v>3.788748927777778</v>
      </c>
      <c r="E55" s="93">
        <v>4.609300886185244</v>
      </c>
      <c r="F55" s="93">
        <v>8.885467391304347</v>
      </c>
      <c r="G55" s="93">
        <v>11.604702804347825</v>
      </c>
      <c r="H55" s="93">
        <v>12.572226573033689</v>
      </c>
      <c r="I55" s="93">
        <v>12.342304236701981</v>
      </c>
      <c r="J55" s="93">
        <f>14495.7141668137/1000</f>
        <v>14.495714166813698</v>
      </c>
      <c r="K55" s="93">
        <v>10.598446843911718</v>
      </c>
      <c r="L55" s="93">
        <v>9.860811058741993</v>
      </c>
      <c r="M55" s="93">
        <v>11.302276403241247</v>
      </c>
      <c r="N55" s="149"/>
    </row>
    <row r="56" spans="1:13" ht="12.75">
      <c r="A56" s="40" t="s">
        <v>160</v>
      </c>
      <c r="B56" s="93">
        <v>7.519973196646027</v>
      </c>
      <c r="C56" s="93">
        <v>7.765224949689055</v>
      </c>
      <c r="D56" s="93">
        <v>4.700029505874472</v>
      </c>
      <c r="E56" s="93">
        <v>5.755891095137193</v>
      </c>
      <c r="F56" s="93">
        <v>6.0366160966587215</v>
      </c>
      <c r="G56" s="93">
        <v>4.9772206288701115</v>
      </c>
      <c r="H56" s="93">
        <v>5.736141030228926</v>
      </c>
      <c r="I56" s="93">
        <v>7.288241689122699</v>
      </c>
      <c r="J56" s="93">
        <v>4.116572122729851</v>
      </c>
      <c r="K56" s="93">
        <v>4.625039941247146</v>
      </c>
      <c r="L56" s="93">
        <v>3.0457250432217813</v>
      </c>
      <c r="M56" s="93">
        <v>3.999027187612924</v>
      </c>
    </row>
    <row r="57" spans="1:13" ht="12.75">
      <c r="A57" s="40" t="s">
        <v>152</v>
      </c>
      <c r="B57" s="93">
        <v>3.758263822570403</v>
      </c>
      <c r="C57" s="93">
        <v>3.6319951403178385</v>
      </c>
      <c r="D57" s="93">
        <v>3.5729575356969527</v>
      </c>
      <c r="E57" s="93">
        <v>3.823042464303047</v>
      </c>
      <c r="F57" s="93">
        <v>3.7845</v>
      </c>
      <c r="G57" s="93">
        <v>3.559000655840151</v>
      </c>
      <c r="H57" s="93">
        <v>3.41871530717</v>
      </c>
      <c r="I57" s="93">
        <v>3.706461024999999</v>
      </c>
      <c r="J57" s="93">
        <v>3.6123945510000004</v>
      </c>
      <c r="K57" s="93">
        <v>3.0755513999999966</v>
      </c>
      <c r="L57" s="93">
        <v>3.452037713</v>
      </c>
      <c r="M57" s="93">
        <v>3.5989802379999993</v>
      </c>
    </row>
    <row r="58" spans="1:13" ht="12.75">
      <c r="A58" s="40" t="s">
        <v>171</v>
      </c>
      <c r="B58" s="93">
        <v>2.3239714908650004</v>
      </c>
      <c r="C58" s="93">
        <v>2.326601301152559</v>
      </c>
      <c r="D58" s="93">
        <v>2.325313040746999</v>
      </c>
      <c r="E58" s="93">
        <v>2.262632285061</v>
      </c>
      <c r="F58" s="93">
        <v>2.2382452594429996</v>
      </c>
      <c r="G58" s="93">
        <v>2.182432708208</v>
      </c>
      <c r="H58" s="93">
        <v>2.349400800916001</v>
      </c>
      <c r="I58" s="93">
        <v>2.304941486104999</v>
      </c>
      <c r="J58" s="93">
        <v>2.3740599564640013</v>
      </c>
      <c r="K58" s="93">
        <v>2.337267815365003</v>
      </c>
      <c r="L58" s="93">
        <v>2.3275989539180006</v>
      </c>
      <c r="M58" s="93">
        <v>2.3027686003789984</v>
      </c>
    </row>
    <row r="59" spans="1:13" ht="12.75">
      <c r="A59" s="40" t="s">
        <v>172</v>
      </c>
      <c r="B59" s="90">
        <v>1007.9927788095242</v>
      </c>
      <c r="C59" s="90">
        <v>1089.565012142857</v>
      </c>
      <c r="D59" s="90">
        <v>1183.9271111642863</v>
      </c>
      <c r="E59" s="90">
        <v>1039.5164489428537</v>
      </c>
      <c r="F59" s="90">
        <v>1377.308209285714</v>
      </c>
      <c r="G59" s="90">
        <v>995.5497603785716</v>
      </c>
      <c r="H59" s="90">
        <v>1110.7250402380937</v>
      </c>
      <c r="I59" s="90">
        <v>1354.834596190481</v>
      </c>
      <c r="J59" s="90">
        <v>1299.3453450000002</v>
      </c>
      <c r="K59" s="90">
        <v>1612.4087048193032</v>
      </c>
      <c r="L59" s="90">
        <v>1471.0278378857124</v>
      </c>
      <c r="M59" s="90">
        <v>1478.493219033358</v>
      </c>
    </row>
    <row r="60" spans="1:13" ht="13.5" thickBot="1">
      <c r="A60" s="40" t="s">
        <v>246</v>
      </c>
      <c r="B60" s="90">
        <v>370</v>
      </c>
      <c r="C60" s="90">
        <v>231</v>
      </c>
      <c r="D60" s="90">
        <v>408</v>
      </c>
      <c r="E60" s="90">
        <v>369.444</v>
      </c>
      <c r="F60" s="90">
        <v>392</v>
      </c>
      <c r="G60" s="90">
        <v>392.2089118429769</v>
      </c>
      <c r="H60" s="90">
        <v>416.28121999999996</v>
      </c>
      <c r="I60" s="90">
        <v>364.5729793408281</v>
      </c>
      <c r="J60" s="90">
        <v>406.429</v>
      </c>
      <c r="K60" s="90">
        <v>422.8838577722759</v>
      </c>
      <c r="L60" s="90">
        <v>397.8399508560521</v>
      </c>
      <c r="M60" s="90">
        <v>376.4865482236739</v>
      </c>
    </row>
    <row r="61" spans="1:13" ht="6" customHeight="1" thickTop="1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3" ht="14.25">
      <c r="A63" s="153" t="s">
        <v>324</v>
      </c>
    </row>
    <row r="65" spans="1:6" ht="12.75">
      <c r="A65" s="113" t="s">
        <v>271</v>
      </c>
      <c r="B65" s="113"/>
      <c r="C65" s="113"/>
      <c r="D65" s="113"/>
      <c r="E65" s="113"/>
      <c r="F65" s="113"/>
    </row>
    <row r="67" spans="1:13" ht="12.75">
      <c r="A67" s="47" t="s">
        <v>122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3.5" thickBot="1">
      <c r="A68" s="48"/>
      <c r="B68" s="44">
        <v>2005</v>
      </c>
      <c r="C68" s="44"/>
      <c r="D68" s="44">
        <v>2006</v>
      </c>
      <c r="E68" s="44"/>
      <c r="F68" s="44"/>
      <c r="G68" s="44"/>
      <c r="H68" s="44">
        <v>2007</v>
      </c>
      <c r="I68" s="44"/>
      <c r="J68" s="44"/>
      <c r="K68" s="44"/>
      <c r="L68" s="44">
        <v>2008</v>
      </c>
      <c r="M68" s="44"/>
    </row>
    <row r="69" spans="1:13" ht="14.25" thickBot="1" thickTop="1">
      <c r="A69" s="49"/>
      <c r="B69" s="45" t="s">
        <v>235</v>
      </c>
      <c r="C69" s="45" t="s">
        <v>169</v>
      </c>
      <c r="D69" s="45" t="s">
        <v>240</v>
      </c>
      <c r="E69" s="45" t="s">
        <v>237</v>
      </c>
      <c r="F69" s="45" t="s">
        <v>235</v>
      </c>
      <c r="G69" s="45" t="s">
        <v>169</v>
      </c>
      <c r="H69" s="45" t="s">
        <v>240</v>
      </c>
      <c r="I69" s="45" t="s">
        <v>237</v>
      </c>
      <c r="J69" s="45" t="s">
        <v>235</v>
      </c>
      <c r="K69" s="45" t="s">
        <v>169</v>
      </c>
      <c r="L69" s="45" t="s">
        <v>240</v>
      </c>
      <c r="M69" s="45" t="s">
        <v>237</v>
      </c>
    </row>
    <row r="70" spans="1:13" ht="13.5" thickTop="1">
      <c r="A70" s="40" t="s">
        <v>257</v>
      </c>
      <c r="B70" s="93">
        <f>B39</f>
        <v>61.63</v>
      </c>
      <c r="C70" s="93">
        <f>C39</f>
        <v>56.895966810966804</v>
      </c>
      <c r="D70" s="93">
        <v>61.7542132505176</v>
      </c>
      <c r="E70" s="93">
        <v>69.62062998405104</v>
      </c>
      <c r="F70" s="93">
        <v>69.4928053830228</v>
      </c>
      <c r="G70" s="93">
        <v>59.67809090909092</v>
      </c>
      <c r="H70" s="93">
        <v>57.751863636363645</v>
      </c>
      <c r="I70" s="93">
        <v>68.7599632034632</v>
      </c>
      <c r="J70" s="93">
        <v>74.8698465085639</v>
      </c>
      <c r="K70" s="93">
        <v>88.69454435660958</v>
      </c>
      <c r="L70" s="93">
        <v>96.89901839826841</v>
      </c>
      <c r="M70" s="93">
        <v>121.37743867243864</v>
      </c>
    </row>
    <row r="71" spans="1:13" ht="12.75">
      <c r="A71" s="40" t="s">
        <v>258</v>
      </c>
      <c r="B71" s="93">
        <v>18.357296114176066</v>
      </c>
      <c r="C71" s="93">
        <v>18.246790338948657</v>
      </c>
      <c r="D71" s="93">
        <v>14.499546985995533</v>
      </c>
      <c r="E71" s="93">
        <v>16.5469196265476</v>
      </c>
      <c r="F71" s="93">
        <v>16.46350984371829</v>
      </c>
      <c r="G71" s="93">
        <v>16.141423381367968</v>
      </c>
      <c r="H71" s="93">
        <v>14.781473310330826</v>
      </c>
      <c r="I71" s="93">
        <v>14.664793992287395</v>
      </c>
      <c r="J71" s="93">
        <v>16.130586766795208</v>
      </c>
      <c r="K71" s="93">
        <v>21.356558327336685</v>
      </c>
      <c r="L71" s="93">
        <v>22.35250436371017</v>
      </c>
      <c r="M71" s="93">
        <v>35.270802922671</v>
      </c>
    </row>
    <row r="72" spans="1:13" ht="12.75">
      <c r="A72" s="40" t="s">
        <v>259</v>
      </c>
      <c r="B72" s="93">
        <v>23.076653274166468</v>
      </c>
      <c r="C72" s="93">
        <v>14.723094377917596</v>
      </c>
      <c r="D72" s="93">
        <v>14.072055611934237</v>
      </c>
      <c r="E72" s="93">
        <v>25.67722204181043</v>
      </c>
      <c r="F72" s="93">
        <v>21.455898721331437</v>
      </c>
      <c r="G72" s="93">
        <v>11.94109864014613</v>
      </c>
      <c r="H72" s="93">
        <v>16.89787274203369</v>
      </c>
      <c r="I72" s="93">
        <v>30.71512888167242</v>
      </c>
      <c r="J72" s="93">
        <v>20.28118550842297</v>
      </c>
      <c r="K72" s="93">
        <v>16.943529623410885</v>
      </c>
      <c r="L72" s="93">
        <v>15.859202151410598</v>
      </c>
      <c r="M72" s="93">
        <v>18.44514836614572</v>
      </c>
    </row>
    <row r="73" spans="1:13" ht="12.75">
      <c r="A73" s="40" t="s">
        <v>260</v>
      </c>
      <c r="B73" s="93">
        <v>-22.268953186215718</v>
      </c>
      <c r="C73" s="93">
        <v>-16.44394438806576</v>
      </c>
      <c r="D73" s="93">
        <v>-19.01907489344429</v>
      </c>
      <c r="E73" s="93">
        <v>-26.687299979703674</v>
      </c>
      <c r="F73" s="93">
        <v>-27.790600162370612</v>
      </c>
      <c r="G73" s="93">
        <v>-24.60345179622488</v>
      </c>
      <c r="H73" s="93">
        <v>-23.78230789527095</v>
      </c>
      <c r="I73" s="93">
        <v>-25.00589811244164</v>
      </c>
      <c r="J73" s="93">
        <v>-24.13529510858534</v>
      </c>
      <c r="K73" s="93">
        <v>-26.500641640681216</v>
      </c>
      <c r="L73" s="93">
        <v>-31.823972194032887</v>
      </c>
      <c r="M73" s="93">
        <v>-40.39999066368986</v>
      </c>
    </row>
    <row r="74" spans="1:13" ht="12.75">
      <c r="A74" s="40" t="s">
        <v>247</v>
      </c>
      <c r="B74" s="148" t="str">
        <f>B36</f>
        <v>n.a.</v>
      </c>
      <c r="C74" s="148" t="str">
        <f>C36</f>
        <v>n.a.</v>
      </c>
      <c r="D74" s="93">
        <v>2.6168354210669</v>
      </c>
      <c r="E74" s="93">
        <v>5.106081110593101</v>
      </c>
      <c r="F74" s="93">
        <v>3.790151555708496</v>
      </c>
      <c r="G74" s="93">
        <v>1.7340396944027099</v>
      </c>
      <c r="H74" s="93">
        <v>3.4602743683537134</v>
      </c>
      <c r="I74" s="93">
        <v>4.98132556547479</v>
      </c>
      <c r="J74" s="93">
        <v>3.9193498473029074</v>
      </c>
      <c r="K74" s="93">
        <v>3.920179210609787</v>
      </c>
      <c r="L74" s="93">
        <v>2.8188153605161275</v>
      </c>
      <c r="M74" s="93">
        <v>2.6998154142162747</v>
      </c>
    </row>
    <row r="75" spans="1:13" ht="12.75">
      <c r="A75" s="40" t="s">
        <v>261</v>
      </c>
      <c r="B75" s="148" t="s">
        <v>243</v>
      </c>
      <c r="C75" s="148" t="s">
        <v>243</v>
      </c>
      <c r="D75" s="93">
        <v>-2.015934414498306</v>
      </c>
      <c r="E75" s="93">
        <v>-2.3963956403840947</v>
      </c>
      <c r="F75" s="93">
        <v>-3.299785965986782</v>
      </c>
      <c r="G75" s="93">
        <v>-3.8294954733627864</v>
      </c>
      <c r="H75" s="93">
        <v>-2.7421209870126653</v>
      </c>
      <c r="I75" s="93">
        <v>-1.1313284457771668</v>
      </c>
      <c r="J75" s="93">
        <v>-2.308933173058774</v>
      </c>
      <c r="K75" s="93">
        <v>-2.007011353197646</v>
      </c>
      <c r="L75" s="93">
        <v>-4.022511752908828</v>
      </c>
      <c r="M75" s="93">
        <v>-2.9066130775591854</v>
      </c>
    </row>
    <row r="76" spans="1:13" ht="12.75">
      <c r="A76" s="40" t="s">
        <v>262</v>
      </c>
      <c r="B76" s="93">
        <v>2.9963003784633</v>
      </c>
      <c r="C76" s="93">
        <v>2.83347420468523</v>
      </c>
      <c r="D76" s="93">
        <v>2.79781735280541</v>
      </c>
      <c r="E76" s="93">
        <v>2.82143262314293</v>
      </c>
      <c r="F76" s="93">
        <v>2.8475318649541097</v>
      </c>
      <c r="G76" s="93">
        <v>2.76679757454678</v>
      </c>
      <c r="H76" s="93">
        <v>2.67163819660324</v>
      </c>
      <c r="I76" s="93">
        <v>2.73</v>
      </c>
      <c r="J76" s="93">
        <v>2.82593324169259</v>
      </c>
      <c r="K76" s="93">
        <v>2.8009089261683497</v>
      </c>
      <c r="L76" s="93">
        <v>2.62977066605416</v>
      </c>
      <c r="M76" s="93">
        <v>2.664</v>
      </c>
    </row>
    <row r="77" spans="1:13" ht="12.75">
      <c r="A77" s="40" t="s">
        <v>263</v>
      </c>
      <c r="B77" s="80" t="s">
        <v>243</v>
      </c>
      <c r="C77" s="80" t="s">
        <v>243</v>
      </c>
      <c r="D77" s="93">
        <v>13</v>
      </c>
      <c r="E77" s="93">
        <v>12.175181687910005</v>
      </c>
      <c r="F77" s="93">
        <v>12.78344286934</v>
      </c>
      <c r="G77" s="93">
        <v>12.87003539115</v>
      </c>
      <c r="H77" s="93">
        <v>12.89441947299</v>
      </c>
      <c r="I77" s="93">
        <v>8.30905147817</v>
      </c>
      <c r="J77" s="93">
        <v>13.10545916705</v>
      </c>
      <c r="K77" s="93">
        <v>13.363262</v>
      </c>
      <c r="L77" s="93">
        <v>12.89166748</v>
      </c>
      <c r="M77" s="93">
        <v>8.333692931016449</v>
      </c>
    </row>
    <row r="78" spans="1:13" ht="13.5" thickBot="1">
      <c r="A78" s="40" t="s">
        <v>264</v>
      </c>
      <c r="B78" s="90">
        <f>SUM('Segment Review'!B87:B88)</f>
        <v>0</v>
      </c>
      <c r="C78" s="90">
        <f>SUM('Segment Review'!C87:C88)</f>
        <v>0</v>
      </c>
      <c r="D78" s="90">
        <v>1088.0690387833342</v>
      </c>
      <c r="E78" s="90">
        <v>956.0810432285678</v>
      </c>
      <c r="F78" s="90">
        <v>1064.7507838095237</v>
      </c>
      <c r="G78" s="90">
        <v>833.855157188096</v>
      </c>
      <c r="H78" s="90">
        <v>971.2808047619031</v>
      </c>
      <c r="I78" s="90">
        <v>1057.5340902381004</v>
      </c>
      <c r="J78" s="90">
        <v>1010.0720530952381</v>
      </c>
      <c r="K78" s="90">
        <v>1193.2580722002563</v>
      </c>
      <c r="L78" s="90">
        <v>1240.278463314284</v>
      </c>
      <c r="M78" s="90">
        <v>1157.7150627142885</v>
      </c>
    </row>
    <row r="79" spans="1:13" ht="6" customHeight="1" thickTop="1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1" ht="14.25">
      <c r="A81" s="153" t="s">
        <v>320</v>
      </c>
    </row>
    <row r="82" ht="14.25">
      <c r="A82" s="153" t="s">
        <v>325</v>
      </c>
    </row>
    <row r="83" ht="14.25">
      <c r="A83" s="153" t="s">
        <v>326</v>
      </c>
    </row>
    <row r="84" ht="14.25">
      <c r="A84" s="153" t="s">
        <v>327</v>
      </c>
    </row>
    <row r="85" ht="14.25">
      <c r="A85" s="153" t="s">
        <v>328</v>
      </c>
    </row>
    <row r="86" ht="14.25">
      <c r="A86" s="153" t="s">
        <v>329</v>
      </c>
    </row>
    <row r="87" ht="14.25">
      <c r="A87" s="153" t="s">
        <v>330</v>
      </c>
    </row>
  </sheetData>
  <sheetProtection selectLockedCells="1"/>
  <hyperlinks>
    <hyperlink ref="A6" location="'key Figures'!A12:M27" display="Financial Data"/>
    <hyperlink ref="A7" location="'key Figures'!A31:M47" display="Key market indicators"/>
    <hyperlink ref="J6" location="'Table of Contents'!A5" display="Table of Contents"/>
    <hyperlink ref="A8" location="'key Figures'!A49:M63" display="Operating Data"/>
    <hyperlink ref="A9" location="'key Figures'!A65:M87" display="Market Indicators"/>
  </hyperlinks>
  <printOptions/>
  <pageMargins left="0.35433070866141736" right="0.35433070866141736" top="0.3937007874015748" bottom="0.3937007874015748" header="0.5511811023622047" footer="0.5118110236220472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5:U216"/>
  <sheetViews>
    <sheetView showGridLines="0" view="pageBreakPreview" zoomScaleSheetLayoutView="100" workbookViewId="0" topLeftCell="A138">
      <selection activeCell="K153" sqref="K153"/>
    </sheetView>
  </sheetViews>
  <sheetFormatPr defaultColWidth="9.140625" defaultRowHeight="12.75"/>
  <cols>
    <col min="1" max="1" width="33.28125" style="107" customWidth="1"/>
    <col min="2" max="13" width="8.7109375" style="107" customWidth="1"/>
    <col min="14" max="15" width="6.7109375" style="107" customWidth="1"/>
    <col min="16" max="16" width="6.57421875" style="107" customWidth="1"/>
    <col min="17" max="17" width="7.140625" style="107" customWidth="1"/>
    <col min="18" max="18" width="12.421875" style="107" bestFit="1" customWidth="1"/>
    <col min="19" max="19" width="26.28125" style="107" bestFit="1" customWidth="1"/>
    <col min="20" max="22" width="10.421875" style="107" customWidth="1"/>
    <col min="23" max="24" width="17.7109375" style="107" customWidth="1"/>
    <col min="25" max="16384" width="9.140625" style="107" customWidth="1"/>
  </cols>
  <sheetData>
    <row r="1" ht="12.75"/>
    <row r="2" ht="12.75"/>
    <row r="3" ht="12.75"/>
    <row r="4" ht="12.75"/>
    <row r="5" spans="1:9" ht="12.75">
      <c r="A5" s="108" t="s">
        <v>15</v>
      </c>
      <c r="B5" s="108"/>
      <c r="C5" s="108"/>
      <c r="D5" s="108"/>
      <c r="E5" s="108"/>
      <c r="F5" s="108"/>
      <c r="I5" s="111" t="s">
        <v>26</v>
      </c>
    </row>
    <row r="6" spans="1:6" ht="12.75">
      <c r="A6" s="117" t="s">
        <v>317</v>
      </c>
      <c r="B6" s="118"/>
      <c r="C6" s="118"/>
      <c r="D6" s="118"/>
      <c r="E6" s="118"/>
      <c r="F6" s="118"/>
    </row>
    <row r="7" spans="1:6" ht="12.75">
      <c r="A7" s="117" t="s">
        <v>318</v>
      </c>
      <c r="B7" s="117"/>
      <c r="C7" s="117"/>
      <c r="D7" s="117"/>
      <c r="E7" s="117"/>
      <c r="F7" s="117"/>
    </row>
    <row r="8" spans="1:6" ht="12.75">
      <c r="A8" s="119" t="s">
        <v>30</v>
      </c>
      <c r="B8" s="119"/>
      <c r="C8" s="119"/>
      <c r="D8" s="119"/>
      <c r="E8" s="119"/>
      <c r="F8" s="119"/>
    </row>
    <row r="9" spans="1:5" ht="12.75">
      <c r="A9" s="119" t="s">
        <v>124</v>
      </c>
      <c r="B9" s="119"/>
      <c r="C9" s="119"/>
      <c r="D9" s="119"/>
      <c r="E9" s="119"/>
    </row>
    <row r="10" spans="1:5" ht="12.75">
      <c r="A10" s="119" t="s">
        <v>146</v>
      </c>
      <c r="B10" s="119"/>
      <c r="C10" s="119"/>
      <c r="D10" s="119"/>
      <c r="E10" s="119"/>
    </row>
    <row r="11" spans="1:5" ht="12.75">
      <c r="A11" s="119" t="s">
        <v>87</v>
      </c>
      <c r="B11" s="119"/>
      <c r="C11" s="119"/>
      <c r="D11" s="119"/>
      <c r="E11" s="119"/>
    </row>
    <row r="12" spans="1:5" ht="12.75">
      <c r="A12" s="119" t="s">
        <v>176</v>
      </c>
      <c r="B12" s="119"/>
      <c r="C12" s="119"/>
      <c r="D12" s="119"/>
      <c r="E12" s="119"/>
    </row>
    <row r="13" spans="1:6" ht="12.75">
      <c r="A13" s="119" t="s">
        <v>306</v>
      </c>
      <c r="B13" s="119"/>
      <c r="C13" s="119"/>
      <c r="D13" s="119"/>
      <c r="E13" s="119"/>
      <c r="F13" s="119"/>
    </row>
    <row r="14" spans="1:6" ht="12.75">
      <c r="A14" s="119" t="s">
        <v>270</v>
      </c>
      <c r="B14" s="119"/>
      <c r="C14" s="119"/>
      <c r="D14" s="119"/>
      <c r="E14" s="119"/>
      <c r="F14" s="119"/>
    </row>
    <row r="15" spans="1:6" ht="12.75">
      <c r="A15" s="117" t="s">
        <v>29</v>
      </c>
      <c r="B15" s="119"/>
      <c r="C15" s="119"/>
      <c r="D15" s="119"/>
      <c r="E15" s="119"/>
      <c r="F15" s="119"/>
    </row>
    <row r="16" spans="1:6" ht="12.75">
      <c r="A16" s="117" t="s">
        <v>17</v>
      </c>
      <c r="B16" s="117"/>
      <c r="C16" s="117"/>
      <c r="D16" s="117"/>
      <c r="E16" s="117"/>
      <c r="F16" s="117"/>
    </row>
    <row r="18" spans="1:6" ht="12.75">
      <c r="A18" s="113" t="s">
        <v>317</v>
      </c>
      <c r="B18" s="113"/>
      <c r="C18" s="113"/>
      <c r="D18" s="113"/>
      <c r="E18" s="113"/>
      <c r="F18" s="113"/>
    </row>
    <row r="19" spans="1:6" ht="12.75">
      <c r="A19" s="113"/>
      <c r="B19" s="113"/>
      <c r="C19" s="113"/>
      <c r="D19" s="113"/>
      <c r="E19" s="113"/>
      <c r="F19" s="113"/>
    </row>
    <row r="20" spans="1:13" ht="12.75">
      <c r="A20" s="47" t="s">
        <v>122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3.5" thickBot="1">
      <c r="A21" s="48"/>
      <c r="B21" s="44">
        <v>2005</v>
      </c>
      <c r="C21" s="44"/>
      <c r="D21" s="44">
        <v>2006</v>
      </c>
      <c r="E21" s="44"/>
      <c r="F21" s="44"/>
      <c r="G21" s="44"/>
      <c r="H21" s="44">
        <v>2007</v>
      </c>
      <c r="I21" s="44"/>
      <c r="J21" s="44"/>
      <c r="K21" s="44"/>
      <c r="L21" s="44">
        <v>2008</v>
      </c>
      <c r="M21" s="44"/>
    </row>
    <row r="22" spans="1:13" ht="14.25" thickBot="1" thickTop="1">
      <c r="A22" s="49"/>
      <c r="B22" s="45" t="s">
        <v>235</v>
      </c>
      <c r="C22" s="45" t="s">
        <v>169</v>
      </c>
      <c r="D22" s="45" t="s">
        <v>240</v>
      </c>
      <c r="E22" s="45" t="s">
        <v>237</v>
      </c>
      <c r="F22" s="45" t="s">
        <v>235</v>
      </c>
      <c r="G22" s="45" t="s">
        <v>169</v>
      </c>
      <c r="H22" s="45" t="s">
        <v>240</v>
      </c>
      <c r="I22" s="45" t="s">
        <v>237</v>
      </c>
      <c r="J22" s="45" t="s">
        <v>235</v>
      </c>
      <c r="K22" s="45" t="s">
        <v>169</v>
      </c>
      <c r="L22" s="45" t="s">
        <v>240</v>
      </c>
      <c r="M22" s="45" t="s">
        <v>237</v>
      </c>
    </row>
    <row r="23" spans="1:13" ht="13.5" thickTop="1">
      <c r="A23" s="39" t="s">
        <v>276</v>
      </c>
      <c r="B23" s="91">
        <v>2925.18885881</v>
      </c>
      <c r="C23" s="91">
        <v>3196.269347300001</v>
      </c>
      <c r="D23" s="91">
        <v>3025.9309208900004</v>
      </c>
      <c r="E23" s="91">
        <v>3104.4499711399994</v>
      </c>
      <c r="F23" s="91">
        <v>3262.8221091600003</v>
      </c>
      <c r="G23" s="91">
        <v>2796.0512325599993</v>
      </c>
      <c r="H23" s="91">
        <v>2749.9768913599996</v>
      </c>
      <c r="I23" s="91">
        <v>3135.4666149600002</v>
      </c>
      <c r="J23" s="91">
        <v>3241.854604520001</v>
      </c>
      <c r="K23" s="91">
        <v>3420.5013354</v>
      </c>
      <c r="L23" s="91">
        <v>3492.8085770300004</v>
      </c>
      <c r="M23" s="91">
        <v>4043.7404653899994</v>
      </c>
    </row>
    <row r="24" spans="1:13" ht="12.75">
      <c r="A24" s="40" t="s">
        <v>124</v>
      </c>
      <c r="B24" s="91">
        <v>-2545.8711119399995</v>
      </c>
      <c r="C24" s="91">
        <v>-3033.4632253900018</v>
      </c>
      <c r="D24" s="91">
        <v>-2805.2050521899996</v>
      </c>
      <c r="E24" s="91">
        <v>-2711.638586019999</v>
      </c>
      <c r="F24" s="91">
        <v>-3027.865708310001</v>
      </c>
      <c r="G24" s="91">
        <v>-2713.4844822000014</v>
      </c>
      <c r="H24" s="91">
        <v>-2520.4431680999896</v>
      </c>
      <c r="I24" s="91">
        <v>-2744.8667254600095</v>
      </c>
      <c r="J24" s="91">
        <v>-2982.313631870001</v>
      </c>
      <c r="K24" s="91">
        <v>-3081.4145116700015</v>
      </c>
      <c r="L24" s="91">
        <v>-3192.63358885999</v>
      </c>
      <c r="M24" s="91">
        <v>-3514.0761739200093</v>
      </c>
    </row>
    <row r="25" spans="1:13" ht="12.75">
      <c r="A25" s="40" t="s">
        <v>153</v>
      </c>
      <c r="B25" s="91">
        <v>11.534736189999997</v>
      </c>
      <c r="C25" s="91">
        <v>-5.141922269999997</v>
      </c>
      <c r="D25" s="91">
        <v>6.01227327</v>
      </c>
      <c r="E25" s="91">
        <v>-2.7405927599999975</v>
      </c>
      <c r="F25" s="91">
        <v>296.89496077</v>
      </c>
      <c r="G25" s="91">
        <v>27.018975600000072</v>
      </c>
      <c r="H25" s="91">
        <v>12.035272010000002</v>
      </c>
      <c r="I25" s="91">
        <v>14.223772449999997</v>
      </c>
      <c r="J25" s="91">
        <v>23.784246870000004</v>
      </c>
      <c r="K25" s="91">
        <v>19.69042078</v>
      </c>
      <c r="L25" s="91">
        <v>15.562326929999998</v>
      </c>
      <c r="M25" s="91">
        <v>1.7040783200000043</v>
      </c>
    </row>
    <row r="26" spans="1:13" ht="12.75">
      <c r="A26" s="41" t="s">
        <v>120</v>
      </c>
      <c r="B26" s="95">
        <v>390.8524830600001</v>
      </c>
      <c r="C26" s="95">
        <v>157.66419963999962</v>
      </c>
      <c r="D26" s="95">
        <v>226.7391419700001</v>
      </c>
      <c r="E26" s="95">
        <v>390.07079236000084</v>
      </c>
      <c r="F26" s="95">
        <v>531.8513616199991</v>
      </c>
      <c r="G26" s="95">
        <v>109.58572595999844</v>
      </c>
      <c r="H26" s="95">
        <v>241.56899527000988</v>
      </c>
      <c r="I26" s="95">
        <v>404.8236619499905</v>
      </c>
      <c r="J26" s="95">
        <v>283.3252195199999</v>
      </c>
      <c r="K26" s="95">
        <v>358.7772445099983</v>
      </c>
      <c r="L26" s="95">
        <v>315.7373151000102</v>
      </c>
      <c r="M26" s="95">
        <v>531.3683697899897</v>
      </c>
    </row>
    <row r="27" spans="1:13" ht="12.75">
      <c r="A27" s="40" t="s">
        <v>280</v>
      </c>
      <c r="B27" s="91">
        <v>-58.94952824000001</v>
      </c>
      <c r="C27" s="91">
        <v>-138.27897152999998</v>
      </c>
      <c r="D27" s="91">
        <v>-68.14151249999999</v>
      </c>
      <c r="E27" s="91">
        <v>-71.79835355</v>
      </c>
      <c r="F27" s="91">
        <v>-73.79030919</v>
      </c>
      <c r="G27" s="91">
        <v>-77.72650865000003</v>
      </c>
      <c r="H27" s="91">
        <v>-62.16438126</v>
      </c>
      <c r="I27" s="91">
        <v>-67.11814245</v>
      </c>
      <c r="J27" s="91">
        <v>-65.01262972999999</v>
      </c>
      <c r="K27" s="91">
        <v>-83.36150374</v>
      </c>
      <c r="L27" s="91">
        <v>-68.47093334</v>
      </c>
      <c r="M27" s="91">
        <v>-53.88079248999999</v>
      </c>
    </row>
    <row r="28" spans="1:13" ht="12.75">
      <c r="A28" s="41" t="s">
        <v>107</v>
      </c>
      <c r="B28" s="95">
        <v>331.9029548200001</v>
      </c>
      <c r="C28" s="95">
        <v>19.385228109999648</v>
      </c>
      <c r="D28" s="95">
        <v>158.59762947000013</v>
      </c>
      <c r="E28" s="95">
        <v>318.27243881000084</v>
      </c>
      <c r="F28" s="95">
        <v>458.0610524299992</v>
      </c>
      <c r="G28" s="95">
        <v>31.85921730999842</v>
      </c>
      <c r="H28" s="95">
        <v>179.40461401000988</v>
      </c>
      <c r="I28" s="95">
        <v>337.70551949999043</v>
      </c>
      <c r="J28" s="95">
        <v>218.31258978999992</v>
      </c>
      <c r="K28" s="95">
        <v>275.4157407699983</v>
      </c>
      <c r="L28" s="95">
        <v>247.2663817600102</v>
      </c>
      <c r="M28" s="95">
        <v>477.4875772999898</v>
      </c>
    </row>
    <row r="29" spans="1:13" ht="12.75">
      <c r="A29" s="50" t="s">
        <v>281</v>
      </c>
      <c r="B29" s="91">
        <v>10.81794281</v>
      </c>
      <c r="C29" s="91">
        <v>17.304409</v>
      </c>
      <c r="D29" s="91">
        <v>14.42267029</v>
      </c>
      <c r="E29" s="91">
        <v>5.00387911</v>
      </c>
      <c r="F29" s="91">
        <v>10.19009948</v>
      </c>
      <c r="G29" s="91">
        <v>10.87831067</v>
      </c>
      <c r="H29" s="91">
        <v>19.0141022</v>
      </c>
      <c r="I29" s="91">
        <v>11.96034463</v>
      </c>
      <c r="J29" s="91">
        <v>15.457043879999997</v>
      </c>
      <c r="K29" s="91">
        <v>13.613397140000002</v>
      </c>
      <c r="L29" s="91">
        <v>11.86625525</v>
      </c>
      <c r="M29" s="91">
        <v>10.19256072</v>
      </c>
    </row>
    <row r="30" spans="1:13" ht="12.75">
      <c r="A30" s="40" t="s">
        <v>282</v>
      </c>
      <c r="B30" s="91">
        <v>0</v>
      </c>
      <c r="C30" s="91">
        <v>-0.57416158</v>
      </c>
      <c r="D30" s="91">
        <v>0.02282021</v>
      </c>
      <c r="E30" s="91">
        <v>0.11099394</v>
      </c>
      <c r="F30" s="91">
        <v>-20.066478089999997</v>
      </c>
      <c r="G30" s="91">
        <v>0.7732927099999979</v>
      </c>
      <c r="H30" s="91">
        <v>1.07525563</v>
      </c>
      <c r="I30" s="91">
        <v>-0.12525198000000012</v>
      </c>
      <c r="J30" s="91">
        <v>20.8205505</v>
      </c>
      <c r="K30" s="91">
        <v>-0.43179885999999895</v>
      </c>
      <c r="L30" s="91">
        <v>0</v>
      </c>
      <c r="M30" s="91">
        <v>-0.08999612</v>
      </c>
    </row>
    <row r="31" spans="1:13" ht="12.75">
      <c r="A31" s="40" t="s">
        <v>283</v>
      </c>
      <c r="B31" s="91">
        <v>1.0701189900000028</v>
      </c>
      <c r="C31" s="91">
        <v>-15.874323380000002</v>
      </c>
      <c r="D31" s="91">
        <v>-7.610215350000001</v>
      </c>
      <c r="E31" s="91">
        <v>-11.790244489999997</v>
      </c>
      <c r="F31" s="91">
        <v>-10.272863250000006</v>
      </c>
      <c r="G31" s="91">
        <v>-0.10334688999999707</v>
      </c>
      <c r="H31" s="91">
        <v>-11.227167600000001</v>
      </c>
      <c r="I31" s="91">
        <v>-8.219899499999999</v>
      </c>
      <c r="J31" s="91">
        <v>-12.585743890000002</v>
      </c>
      <c r="K31" s="91">
        <v>-11.000107370000002</v>
      </c>
      <c r="L31" s="91">
        <v>-9.09456068</v>
      </c>
      <c r="M31" s="91">
        <v>-4.46208961</v>
      </c>
    </row>
    <row r="32" spans="1:13" ht="12.75" customHeight="1">
      <c r="A32" s="51" t="s">
        <v>284</v>
      </c>
      <c r="B32" s="91">
        <v>343.5890738100001</v>
      </c>
      <c r="C32" s="91">
        <v>20.241152149999646</v>
      </c>
      <c r="D32" s="91">
        <v>165.43290462000013</v>
      </c>
      <c r="E32" s="91">
        <v>311.59706737000084</v>
      </c>
      <c r="F32" s="91">
        <v>437.9118105699992</v>
      </c>
      <c r="G32" s="91">
        <v>43.40747379999842</v>
      </c>
      <c r="H32" s="91">
        <v>188.26680424000986</v>
      </c>
      <c r="I32" s="91">
        <v>341.32071264999047</v>
      </c>
      <c r="J32" s="91">
        <v>242.0044402799999</v>
      </c>
      <c r="K32" s="91">
        <v>277.5972316799983</v>
      </c>
      <c r="L32" s="91">
        <v>250.0380763300102</v>
      </c>
      <c r="M32" s="91">
        <v>483.1280522899898</v>
      </c>
    </row>
    <row r="33" spans="1:13" ht="12.75">
      <c r="A33" s="50" t="s">
        <v>125</v>
      </c>
      <c r="B33" s="91">
        <v>-82.033</v>
      </c>
      <c r="C33" s="91">
        <v>5.795358039999992</v>
      </c>
      <c r="D33" s="91">
        <v>-47.14541067</v>
      </c>
      <c r="E33" s="91">
        <v>-74.09664885</v>
      </c>
      <c r="F33" s="91">
        <v>-67.57004049000001</v>
      </c>
      <c r="G33" s="91">
        <v>-10.89561314999999</v>
      </c>
      <c r="H33" s="91">
        <v>-43.79115581</v>
      </c>
      <c r="I33" s="91">
        <v>-81.88493794</v>
      </c>
      <c r="J33" s="91">
        <v>-53.316910789999994</v>
      </c>
      <c r="K33" s="91">
        <v>-89.00044527999998</v>
      </c>
      <c r="L33" s="91">
        <v>-72.77763842</v>
      </c>
      <c r="M33" s="91">
        <v>-133.55417957</v>
      </c>
    </row>
    <row r="34" spans="1:13" ht="12.75">
      <c r="A34" s="50" t="s">
        <v>126</v>
      </c>
      <c r="B34" s="91">
        <v>-0.8202494899999997</v>
      </c>
      <c r="C34" s="91">
        <v>-0.6458623800000001</v>
      </c>
      <c r="D34" s="91">
        <v>-1.48255197</v>
      </c>
      <c r="E34" s="91">
        <v>-0.5480894399999999</v>
      </c>
      <c r="F34" s="91">
        <v>-1.07267864</v>
      </c>
      <c r="G34" s="91">
        <v>-0.7646313300000002</v>
      </c>
      <c r="H34" s="91">
        <v>-1.86915273</v>
      </c>
      <c r="I34" s="91">
        <v>-1.0285314299999997</v>
      </c>
      <c r="J34" s="91">
        <v>-0.5940182600000002</v>
      </c>
      <c r="K34" s="91">
        <v>-1.0767293999999996</v>
      </c>
      <c r="L34" s="91">
        <v>-2.0375623000000003</v>
      </c>
      <c r="M34" s="91">
        <v>-0.7362078400000001</v>
      </c>
    </row>
    <row r="35" spans="1:13" ht="13.5" thickBot="1">
      <c r="A35" s="40" t="s">
        <v>285</v>
      </c>
      <c r="B35" s="95">
        <v>260.7358243200001</v>
      </c>
      <c r="C35" s="95">
        <v>25.39064780999964</v>
      </c>
      <c r="D35" s="95">
        <v>116.80494198000014</v>
      </c>
      <c r="E35" s="95">
        <v>236.95232908000082</v>
      </c>
      <c r="F35" s="95">
        <v>369.2690914399992</v>
      </c>
      <c r="G35" s="95">
        <v>31.747229319998432</v>
      </c>
      <c r="H35" s="95">
        <v>142.60649570000987</v>
      </c>
      <c r="I35" s="95">
        <v>258.40724327999044</v>
      </c>
      <c r="J35" s="95">
        <v>188.09351122999988</v>
      </c>
      <c r="K35" s="95">
        <v>187.5200569999983</v>
      </c>
      <c r="L35" s="95">
        <v>175.2228756100102</v>
      </c>
      <c r="M35" s="95">
        <v>348.83766487998975</v>
      </c>
    </row>
    <row r="36" spans="1:13" ht="6" customHeight="1" thickTop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2.75" customHeight="1">
      <c r="A37" s="154" t="s">
        <v>278</v>
      </c>
      <c r="B37" s="95">
        <v>260.7358243200001</v>
      </c>
      <c r="C37" s="95">
        <v>25.39064780999964</v>
      </c>
      <c r="D37" s="95">
        <v>116.80494198000014</v>
      </c>
      <c r="E37" s="95">
        <v>236.95232908000082</v>
      </c>
      <c r="F37" s="95">
        <v>369.2690914399992</v>
      </c>
      <c r="G37" s="95">
        <v>31.747229319998432</v>
      </c>
      <c r="H37" s="95">
        <v>142.60649570000987</v>
      </c>
      <c r="I37" s="95">
        <v>258.40724327999044</v>
      </c>
      <c r="J37" s="95">
        <v>188.09351122999988</v>
      </c>
      <c r="K37" s="95">
        <v>187.52005699999899</v>
      </c>
      <c r="L37" s="95">
        <v>175.2228756100102</v>
      </c>
      <c r="M37" s="95">
        <v>348.83766487998975</v>
      </c>
    </row>
    <row r="38" spans="1:13" ht="12.75">
      <c r="A38" s="50" t="s">
        <v>156</v>
      </c>
      <c r="B38" s="91">
        <v>-127.1919486392955</v>
      </c>
      <c r="C38" s="91">
        <v>53.58874138167722</v>
      </c>
      <c r="D38" s="91">
        <v>-23.57213249225005</v>
      </c>
      <c r="E38" s="91">
        <v>-155.53062637612533</v>
      </c>
      <c r="F38" s="91">
        <v>72.46301306837508</v>
      </c>
      <c r="G38" s="91">
        <v>76.32995297004389</v>
      </c>
      <c r="H38" s="91">
        <v>-21.07140301</v>
      </c>
      <c r="I38" s="91">
        <v>-97.42290041999999</v>
      </c>
      <c r="J38" s="91">
        <v>-70.11034511759601</v>
      </c>
      <c r="K38" s="91">
        <v>-147.6702524434074</v>
      </c>
      <c r="L38" s="91">
        <v>-69.09633229</v>
      </c>
      <c r="M38" s="91">
        <v>-236.56801546000003</v>
      </c>
    </row>
    <row r="39" spans="1:13" ht="12.75">
      <c r="A39" s="41" t="s">
        <v>279</v>
      </c>
      <c r="B39" s="95">
        <v>133.54387568070462</v>
      </c>
      <c r="C39" s="95">
        <v>78.97938919167686</v>
      </c>
      <c r="D39" s="95">
        <v>93.23280948775009</v>
      </c>
      <c r="E39" s="95">
        <v>81.4217027038755</v>
      </c>
      <c r="F39" s="95">
        <v>441.7321045083743</v>
      </c>
      <c r="G39" s="95">
        <v>108.07718229004232</v>
      </c>
      <c r="H39" s="95">
        <v>121.53509269000986</v>
      </c>
      <c r="I39" s="95">
        <v>160.98434285999045</v>
      </c>
      <c r="J39" s="95">
        <v>117.98316611240388</v>
      </c>
      <c r="K39" s="95">
        <v>39.84980455659158</v>
      </c>
      <c r="L39" s="95">
        <v>106.1265433200102</v>
      </c>
      <c r="M39" s="95">
        <v>112.26964941998973</v>
      </c>
    </row>
    <row r="40" spans="1:13" ht="12.75">
      <c r="A40" s="50" t="s">
        <v>35</v>
      </c>
      <c r="B40" s="91">
        <v>0.920275947376382</v>
      </c>
      <c r="C40" s="91">
        <v>19.911797212623437</v>
      </c>
      <c r="D40" s="91">
        <v>-1.9940168518749852</v>
      </c>
      <c r="E40" s="91">
        <v>-5.750741704404645</v>
      </c>
      <c r="F40" s="91">
        <v>-234.69103413459524</v>
      </c>
      <c r="G40" s="91">
        <v>-14.092637371302175</v>
      </c>
      <c r="H40" s="91">
        <v>-2.5151397918999137</v>
      </c>
      <c r="I40" s="91">
        <v>5.372875669425528</v>
      </c>
      <c r="J40" s="91">
        <v>-26.753414223799975</v>
      </c>
      <c r="K40" s="91">
        <v>2.0095998898249525</v>
      </c>
      <c r="L40" s="91">
        <v>2.8373272</v>
      </c>
      <c r="M40" s="91">
        <v>-7.383294879999711</v>
      </c>
    </row>
    <row r="41" spans="1:13" ht="13.5" thickBot="1">
      <c r="A41" s="41" t="s">
        <v>286</v>
      </c>
      <c r="B41" s="95">
        <v>134.464151628081</v>
      </c>
      <c r="C41" s="95">
        <v>98.8911864043003</v>
      </c>
      <c r="D41" s="95">
        <v>91.2387926358751</v>
      </c>
      <c r="E41" s="95">
        <v>75.67096099947085</v>
      </c>
      <c r="F41" s="95">
        <v>207.04107037377904</v>
      </c>
      <c r="G41" s="95">
        <v>93.98454491874014</v>
      </c>
      <c r="H41" s="95">
        <v>119.01995289810995</v>
      </c>
      <c r="I41" s="95">
        <v>166.35721852941597</v>
      </c>
      <c r="J41" s="95">
        <v>91.2297518886039</v>
      </c>
      <c r="K41" s="95">
        <v>41.859404446416534</v>
      </c>
      <c r="L41" s="95">
        <v>108.9638705200102</v>
      </c>
      <c r="M41" s="95">
        <v>104.88635453999002</v>
      </c>
    </row>
    <row r="42" spans="1:13" ht="6" customHeight="1" thickTop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pans="7:17" ht="12.75"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6" ht="12.75">
      <c r="A44" s="113"/>
      <c r="B44" s="113"/>
      <c r="C44" s="113"/>
      <c r="D44" s="113"/>
      <c r="E44" s="113"/>
      <c r="F44" s="113"/>
    </row>
    <row r="46" spans="1:13" ht="12.75">
      <c r="A46" s="47" t="s">
        <v>122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3.5" thickBot="1">
      <c r="A47" s="48"/>
      <c r="B47" s="44">
        <v>2005</v>
      </c>
      <c r="C47" s="44"/>
      <c r="D47" s="44">
        <v>2006</v>
      </c>
      <c r="E47" s="44"/>
      <c r="F47" s="44"/>
      <c r="G47" s="44"/>
      <c r="H47" s="44">
        <v>2007</v>
      </c>
      <c r="I47" s="44"/>
      <c r="J47" s="44"/>
      <c r="K47" s="44"/>
      <c r="L47" s="44">
        <v>2008</v>
      </c>
      <c r="M47" s="44"/>
    </row>
    <row r="48" spans="1:13" ht="14.25" thickBot="1" thickTop="1">
      <c r="A48" s="49"/>
      <c r="B48" s="45" t="s">
        <v>235</v>
      </c>
      <c r="C48" s="45" t="s">
        <v>169</v>
      </c>
      <c r="D48" s="45" t="s">
        <v>240</v>
      </c>
      <c r="E48" s="45" t="s">
        <v>237</v>
      </c>
      <c r="F48" s="45" t="s">
        <v>235</v>
      </c>
      <c r="G48" s="45" t="s">
        <v>169</v>
      </c>
      <c r="H48" s="45" t="s">
        <v>240</v>
      </c>
      <c r="I48" s="45" t="s">
        <v>237</v>
      </c>
      <c r="J48" s="45" t="s">
        <v>235</v>
      </c>
      <c r="K48" s="45" t="s">
        <v>169</v>
      </c>
      <c r="L48" s="45" t="s">
        <v>240</v>
      </c>
      <c r="M48" s="45" t="s">
        <v>237</v>
      </c>
    </row>
    <row r="49" spans="1:13" ht="13.5" thickTop="1">
      <c r="A49" s="39" t="s">
        <v>128</v>
      </c>
      <c r="B49" s="91">
        <v>26.64400454999999</v>
      </c>
      <c r="C49" s="91">
        <v>-18.829316979999998</v>
      </c>
      <c r="D49" s="91">
        <v>-4.384779089999999</v>
      </c>
      <c r="E49" s="91">
        <v>6.445098369999997</v>
      </c>
      <c r="F49" s="91">
        <v>33.71665194000009</v>
      </c>
      <c r="G49" s="91">
        <v>27.371599049999926</v>
      </c>
      <c r="H49" s="91">
        <v>31.244687540000005</v>
      </c>
      <c r="I49" s="91">
        <v>39.479886170000015</v>
      </c>
      <c r="J49" s="91">
        <v>47.6856123099999</v>
      </c>
      <c r="K49" s="91">
        <v>27.63126597000007</v>
      </c>
      <c r="L49" s="91">
        <v>39.10864031000011</v>
      </c>
      <c r="M49" s="91">
        <v>45.42737501000022</v>
      </c>
    </row>
    <row r="50" spans="1:13" ht="12.75">
      <c r="A50" s="40" t="s">
        <v>129</v>
      </c>
      <c r="B50" s="91">
        <v>247.28492485000004</v>
      </c>
      <c r="C50" s="91">
        <v>-31.392558370001424</v>
      </c>
      <c r="D50" s="91">
        <v>85.96581669000054</v>
      </c>
      <c r="E50" s="91">
        <v>258.95625736999887</v>
      </c>
      <c r="F50" s="91">
        <v>83.60087119999912</v>
      </c>
      <c r="G50" s="91">
        <v>-61.278873689997205</v>
      </c>
      <c r="H50" s="91">
        <v>100.20872098000002</v>
      </c>
      <c r="I50" s="91">
        <v>242.43127645999846</v>
      </c>
      <c r="J50" s="91">
        <v>134.33563206000056</v>
      </c>
      <c r="K50" s="91">
        <v>179.3140670699913</v>
      </c>
      <c r="L50" s="91">
        <v>120.77819881999972</v>
      </c>
      <c r="M50" s="91">
        <v>341.17303658000134</v>
      </c>
    </row>
    <row r="51" spans="1:13" ht="12.75">
      <c r="A51" s="40" t="s">
        <v>130</v>
      </c>
      <c r="B51" s="91">
        <v>61.21728642999997</v>
      </c>
      <c r="C51" s="91">
        <v>55.828937000000174</v>
      </c>
      <c r="D51" s="91">
        <v>75.25739467000005</v>
      </c>
      <c r="E51" s="91">
        <v>52.40906249999982</v>
      </c>
      <c r="F51" s="91">
        <v>342.55973586000016</v>
      </c>
      <c r="G51" s="91">
        <v>76.41601691000018</v>
      </c>
      <c r="H51" s="91">
        <v>46.828922420000026</v>
      </c>
      <c r="I51" s="91">
        <v>53.48577503000017</v>
      </c>
      <c r="J51" s="91">
        <v>36.17372196999977</v>
      </c>
      <c r="K51" s="91">
        <v>76.91398360000012</v>
      </c>
      <c r="L51" s="91">
        <v>83.56311576000003</v>
      </c>
      <c r="M51" s="91">
        <v>87.09872300999994</v>
      </c>
    </row>
    <row r="52" spans="1:13" ht="12.75">
      <c r="A52" s="50" t="s">
        <v>127</v>
      </c>
      <c r="B52" s="91">
        <v>-3.244301320000002</v>
      </c>
      <c r="C52" s="91">
        <v>13.777161189999788</v>
      </c>
      <c r="D52" s="91">
        <v>1.7730478699999916</v>
      </c>
      <c r="E52" s="91">
        <v>0.5993536300000112</v>
      </c>
      <c r="F52" s="91">
        <v>-1.6339610500000636</v>
      </c>
      <c r="G52" s="91">
        <v>-10.984253949999937</v>
      </c>
      <c r="H52" s="91">
        <v>1.122205039999998</v>
      </c>
      <c r="I52" s="91">
        <v>2.3086598700000267</v>
      </c>
      <c r="J52" s="91">
        <v>-0.21321214000002273</v>
      </c>
      <c r="K52" s="91">
        <v>-8.596435320001019</v>
      </c>
      <c r="L52" s="91">
        <v>3.8165480900001096</v>
      </c>
      <c r="M52" s="91">
        <v>3.788563340000074</v>
      </c>
    </row>
    <row r="53" spans="1:13" ht="13.5" thickBot="1">
      <c r="A53" s="41" t="s">
        <v>107</v>
      </c>
      <c r="B53" s="95">
        <v>331.9029548200001</v>
      </c>
      <c r="C53" s="95">
        <v>19.385228109999648</v>
      </c>
      <c r="D53" s="95">
        <v>158.59762947000013</v>
      </c>
      <c r="E53" s="95">
        <v>318.27243881000084</v>
      </c>
      <c r="F53" s="95">
        <v>458.0610524299992</v>
      </c>
      <c r="G53" s="95">
        <v>31.85921730999842</v>
      </c>
      <c r="H53" s="95">
        <v>179.40461401000988</v>
      </c>
      <c r="I53" s="95">
        <v>337.70551949999043</v>
      </c>
      <c r="J53" s="95">
        <v>218.31258978999992</v>
      </c>
      <c r="K53" s="95">
        <v>275.4157457299914</v>
      </c>
      <c r="L53" s="95">
        <v>247.2663817600102</v>
      </c>
      <c r="M53" s="95">
        <v>477.4875772999898</v>
      </c>
    </row>
    <row r="54" spans="1:13" ht="6" customHeight="1" thickTop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ht="12.75">
      <c r="A55" s="154" t="s">
        <v>107</v>
      </c>
      <c r="B55" s="95">
        <v>331.9029548200001</v>
      </c>
      <c r="C55" s="95">
        <v>19.385228109999648</v>
      </c>
      <c r="D55" s="95">
        <v>158.59762947000013</v>
      </c>
      <c r="E55" s="95">
        <v>318.27243881000084</v>
      </c>
      <c r="F55" s="95">
        <v>458.0610524299992</v>
      </c>
      <c r="G55" s="95">
        <v>31.85921730999842</v>
      </c>
      <c r="H55" s="95">
        <v>179.40461401000988</v>
      </c>
      <c r="I55" s="95">
        <v>337.70551949999043</v>
      </c>
      <c r="J55" s="95">
        <v>218.31258978999992</v>
      </c>
      <c r="K55" s="95">
        <v>275.4157457299914</v>
      </c>
      <c r="L55" s="95">
        <v>247.2663817600102</v>
      </c>
      <c r="M55" s="95">
        <v>477.4875772999898</v>
      </c>
    </row>
    <row r="56" spans="1:13" ht="12.75">
      <c r="A56" s="50" t="s">
        <v>156</v>
      </c>
      <c r="B56" s="91">
        <v>-168.82129066934561</v>
      </c>
      <c r="C56" s="91">
        <v>64.27506425969186</v>
      </c>
      <c r="D56" s="91">
        <v>-14.299269640000029</v>
      </c>
      <c r="E56" s="91">
        <v>-186.1454083283753</v>
      </c>
      <c r="F56" s="91">
        <v>73.26653794837507</v>
      </c>
      <c r="G56" s="91">
        <v>130.7740281400439</v>
      </c>
      <c r="H56" s="91">
        <v>-13.15759364</v>
      </c>
      <c r="I56" s="91">
        <v>-128.42891818</v>
      </c>
      <c r="J56" s="91">
        <v>-67.207159087596</v>
      </c>
      <c r="K56" s="91">
        <v>-183.98656531340737</v>
      </c>
      <c r="L56" s="91">
        <v>-82.59295252000001</v>
      </c>
      <c r="M56" s="91">
        <v>-320.47720434</v>
      </c>
    </row>
    <row r="57" spans="1:13" ht="12.75">
      <c r="A57" s="41" t="s">
        <v>277</v>
      </c>
      <c r="B57" s="95">
        <v>163.0816641506545</v>
      </c>
      <c r="C57" s="95">
        <v>83.6602923696915</v>
      </c>
      <c r="D57" s="95">
        <v>144.2983598300001</v>
      </c>
      <c r="E57" s="95">
        <v>132.12703048162552</v>
      </c>
      <c r="F57" s="95">
        <v>531.3275903783743</v>
      </c>
      <c r="G57" s="95">
        <v>162.6332454500423</v>
      </c>
      <c r="H57" s="95">
        <v>166.2470203700099</v>
      </c>
      <c r="I57" s="95">
        <v>209.27660131999045</v>
      </c>
      <c r="J57" s="95">
        <v>151.1054307024039</v>
      </c>
      <c r="K57" s="95">
        <v>91.42918041658402</v>
      </c>
      <c r="L57" s="95">
        <v>164.67342924001022</v>
      </c>
      <c r="M57" s="95">
        <v>157.0103729599898</v>
      </c>
    </row>
    <row r="58" spans="1:13" ht="12.75">
      <c r="A58" s="50" t="s">
        <v>35</v>
      </c>
      <c r="B58" s="91">
        <v>1.2692759473763873</v>
      </c>
      <c r="C58" s="91">
        <v>32.968783712623434</v>
      </c>
      <c r="D58" s="91">
        <v>-2.3477621299999885</v>
      </c>
      <c r="E58" s="91">
        <v>-8.301326716279698</v>
      </c>
      <c r="F58" s="91">
        <v>-270.29091115372023</v>
      </c>
      <c r="G58" s="91">
        <v>-4.7859965200001024</v>
      </c>
      <c r="H58" s="91">
        <v>-1.6145406699999003</v>
      </c>
      <c r="I58" s="91">
        <v>5.02557889000047</v>
      </c>
      <c r="J58" s="91">
        <v>-4.317983599999978</v>
      </c>
      <c r="K58" s="91">
        <v>3.264942849999992</v>
      </c>
      <c r="L58" s="91">
        <v>4.1703272</v>
      </c>
      <c r="M58" s="91">
        <v>-9.466550049999787</v>
      </c>
    </row>
    <row r="59" spans="1:13" ht="13.5" thickBot="1">
      <c r="A59" s="41" t="s">
        <v>287</v>
      </c>
      <c r="B59" s="95">
        <v>164.3509400980309</v>
      </c>
      <c r="C59" s="95">
        <v>116.62907608231495</v>
      </c>
      <c r="D59" s="95">
        <v>141.9505977000001</v>
      </c>
      <c r="E59" s="95">
        <v>123.82570376534582</v>
      </c>
      <c r="F59" s="95">
        <v>261.03667922465405</v>
      </c>
      <c r="G59" s="95">
        <v>157.8472489300422</v>
      </c>
      <c r="H59" s="95">
        <v>164.63247970000998</v>
      </c>
      <c r="I59" s="95">
        <v>214.30218020999092</v>
      </c>
      <c r="J59" s="95">
        <v>146.78744710240395</v>
      </c>
      <c r="K59" s="95">
        <v>94.69412326658401</v>
      </c>
      <c r="L59" s="95">
        <v>168.84375644001022</v>
      </c>
      <c r="M59" s="95">
        <v>147.54382290999004</v>
      </c>
    </row>
    <row r="60" spans="1:13" ht="6" customHeight="1" thickTop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3" spans="1:6" ht="12.75">
      <c r="A63" s="113" t="s">
        <v>318</v>
      </c>
      <c r="B63" s="113"/>
      <c r="C63" s="113"/>
      <c r="D63" s="113"/>
      <c r="E63" s="113"/>
      <c r="F63" s="113"/>
    </row>
    <row r="64" spans="1:6" ht="12.75">
      <c r="A64" s="124" t="s">
        <v>143</v>
      </c>
      <c r="B64" s="124"/>
      <c r="C64" s="124"/>
      <c r="D64" s="124"/>
      <c r="E64" s="124"/>
      <c r="F64" s="124"/>
    </row>
    <row r="66" spans="1:13" ht="12.75">
      <c r="A66" s="47" t="s">
        <v>122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3.5" thickBot="1">
      <c r="A67" s="48"/>
      <c r="B67" s="44">
        <v>2005</v>
      </c>
      <c r="C67" s="44"/>
      <c r="D67" s="44">
        <v>2006</v>
      </c>
      <c r="E67" s="44"/>
      <c r="F67" s="44"/>
      <c r="G67" s="44"/>
      <c r="H67" s="44">
        <v>2007</v>
      </c>
      <c r="I67" s="44"/>
      <c r="J67" s="44"/>
      <c r="K67" s="44"/>
      <c r="L67" s="44">
        <v>2008</v>
      </c>
      <c r="M67" s="44"/>
    </row>
    <row r="68" spans="1:13" ht="14.25" thickBot="1" thickTop="1">
      <c r="A68" s="49"/>
      <c r="B68" s="45" t="s">
        <v>235</v>
      </c>
      <c r="C68" s="45" t="s">
        <v>169</v>
      </c>
      <c r="D68" s="45" t="s">
        <v>240</v>
      </c>
      <c r="E68" s="45" t="s">
        <v>237</v>
      </c>
      <c r="F68" s="45" t="s">
        <v>235</v>
      </c>
      <c r="G68" s="45" t="s">
        <v>169</v>
      </c>
      <c r="H68" s="45" t="s">
        <v>240</v>
      </c>
      <c r="I68" s="45" t="s">
        <v>237</v>
      </c>
      <c r="J68" s="45" t="s">
        <v>235</v>
      </c>
      <c r="K68" s="45" t="s">
        <v>169</v>
      </c>
      <c r="L68" s="45" t="s">
        <v>240</v>
      </c>
      <c r="M68" s="45" t="s">
        <v>237</v>
      </c>
    </row>
    <row r="69" spans="1:13" ht="13.5" thickTop="1">
      <c r="A69" s="39" t="s">
        <v>128</v>
      </c>
      <c r="B69" s="91">
        <v>34.549800059999995</v>
      </c>
      <c r="C69" s="91">
        <v>1.3864988999999988</v>
      </c>
      <c r="D69" s="91">
        <v>0</v>
      </c>
      <c r="E69" s="91">
        <v>22.32435364</v>
      </c>
      <c r="F69" s="91">
        <v>50.195421579999994</v>
      </c>
      <c r="G69" s="91">
        <v>67.98915102000001</v>
      </c>
      <c r="H69" s="91">
        <v>42.13644396</v>
      </c>
      <c r="I69" s="91">
        <v>51.0975944</v>
      </c>
      <c r="J69" s="91">
        <v>52.182096899999976</v>
      </c>
      <c r="K69" s="91">
        <v>87.1227016699999</v>
      </c>
      <c r="L69" s="91">
        <v>65.24922439000001</v>
      </c>
      <c r="M69" s="91">
        <v>89.3202251600001</v>
      </c>
    </row>
    <row r="70" spans="1:13" ht="12.75">
      <c r="A70" s="40" t="s">
        <v>129</v>
      </c>
      <c r="B70" s="91">
        <v>2635.1984029399996</v>
      </c>
      <c r="C70" s="91">
        <v>2894.46422175</v>
      </c>
      <c r="D70" s="91">
        <v>2656.14540973</v>
      </c>
      <c r="E70" s="91">
        <v>2785.2333503699992</v>
      </c>
      <c r="F70" s="91">
        <v>2884.279775319999</v>
      </c>
      <c r="G70" s="91">
        <v>2512.1589750400017</v>
      </c>
      <c r="H70" s="91">
        <v>2431.83893678</v>
      </c>
      <c r="I70" s="91">
        <v>2808.258531349999</v>
      </c>
      <c r="J70" s="91">
        <v>2901.8199772000007</v>
      </c>
      <c r="K70" s="91">
        <v>2973.5092029400003</v>
      </c>
      <c r="L70" s="91">
        <v>3056.48084441</v>
      </c>
      <c r="M70" s="91">
        <v>3587.5181425500004</v>
      </c>
    </row>
    <row r="71" spans="1:13" ht="12.75">
      <c r="A71" s="40" t="s">
        <v>130</v>
      </c>
      <c r="B71" s="91">
        <v>255.95859393</v>
      </c>
      <c r="C71" s="91">
        <v>331.92857495000004</v>
      </c>
      <c r="D71" s="91">
        <v>377.6025333300001</v>
      </c>
      <c r="E71" s="91">
        <v>303.0821793499999</v>
      </c>
      <c r="F71" s="91">
        <v>391.43959538000007</v>
      </c>
      <c r="G71" s="91">
        <v>323.6722229100002</v>
      </c>
      <c r="H71" s="91">
        <v>329.64292434000004</v>
      </c>
      <c r="I71" s="91">
        <v>336.0703274600001</v>
      </c>
      <c r="J71" s="91">
        <v>342.13250477999986</v>
      </c>
      <c r="K71" s="91">
        <v>447.3100877100002</v>
      </c>
      <c r="L71" s="91">
        <v>449.74806159</v>
      </c>
      <c r="M71" s="91">
        <v>465.99201589</v>
      </c>
    </row>
    <row r="72" spans="1:13" ht="12.75">
      <c r="A72" s="40" t="s">
        <v>127</v>
      </c>
      <c r="B72" s="91">
        <v>18.83924182</v>
      </c>
      <c r="C72" s="91">
        <v>40.65249468</v>
      </c>
      <c r="D72" s="91">
        <v>29.21940718999999</v>
      </c>
      <c r="E72" s="91">
        <v>29.31770214000001</v>
      </c>
      <c r="F72" s="91">
        <v>28.990409419999917</v>
      </c>
      <c r="G72" s="91">
        <v>11.477620330000077</v>
      </c>
      <c r="H72" s="91">
        <v>24.339668039999992</v>
      </c>
      <c r="I72" s="91">
        <v>25.33711197999991</v>
      </c>
      <c r="J72" s="91">
        <v>30.17093149000009</v>
      </c>
      <c r="K72" s="91">
        <v>11.684684650000014</v>
      </c>
      <c r="L72" s="91">
        <v>28.10676941999991</v>
      </c>
      <c r="M72" s="91">
        <v>29.722775429999995</v>
      </c>
    </row>
    <row r="73" spans="1:13" ht="12.75">
      <c r="A73" s="40" t="s">
        <v>150</v>
      </c>
      <c r="B73" s="91">
        <v>-19.35553800000025</v>
      </c>
      <c r="C73" s="91">
        <v>-72.16197880999987</v>
      </c>
      <c r="D73" s="91">
        <v>-37.03642936</v>
      </c>
      <c r="E73" s="91">
        <v>-35.50761436000001</v>
      </c>
      <c r="F73" s="91">
        <v>-92.08309005999988</v>
      </c>
      <c r="G73" s="91">
        <v>-119.24673922000014</v>
      </c>
      <c r="H73" s="91">
        <v>-77.98108176</v>
      </c>
      <c r="I73" s="91">
        <v>-85.29695023</v>
      </c>
      <c r="J73" s="91">
        <v>-84.45090612</v>
      </c>
      <c r="K73" s="91">
        <v>-99.11037118999998</v>
      </c>
      <c r="L73" s="91">
        <v>-106.7756642099999</v>
      </c>
      <c r="M73" s="91">
        <v>-128.81414848999998</v>
      </c>
    </row>
    <row r="74" spans="2:13" ht="13.5" thickBot="1">
      <c r="B74" s="95">
        <v>2925.1905007499995</v>
      </c>
      <c r="C74" s="95">
        <v>3196.269811470001</v>
      </c>
      <c r="D74" s="95">
        <v>3025.930920890001</v>
      </c>
      <c r="E74" s="95">
        <v>3104.449971139999</v>
      </c>
      <c r="F74" s="95">
        <v>3262.82211164</v>
      </c>
      <c r="G74" s="95">
        <v>2796.0512300800033</v>
      </c>
      <c r="H74" s="95">
        <v>2749.9768913599996</v>
      </c>
      <c r="I74" s="95">
        <v>3135.466614959999</v>
      </c>
      <c r="J74" s="95">
        <v>3241.8546042499997</v>
      </c>
      <c r="K74" s="95">
        <v>3420.51630578</v>
      </c>
      <c r="L74" s="95">
        <v>3492.8087355999996</v>
      </c>
      <c r="M74" s="95">
        <v>4043.7403105400003</v>
      </c>
    </row>
    <row r="75" spans="1:13" ht="6" customHeight="1" thickTop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</row>
    <row r="79" spans="1:6" ht="12.75">
      <c r="A79" s="124" t="s">
        <v>124</v>
      </c>
      <c r="B79" s="124"/>
      <c r="C79" s="124"/>
      <c r="D79" s="124"/>
      <c r="E79" s="124"/>
      <c r="F79" s="124"/>
    </row>
    <row r="81" spans="1:13" ht="12.75">
      <c r="A81" s="47" t="s">
        <v>122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3.5" thickBot="1">
      <c r="A82" s="48"/>
      <c r="B82" s="44">
        <v>2005</v>
      </c>
      <c r="C82" s="44"/>
      <c r="D82" s="44">
        <v>2006</v>
      </c>
      <c r="E82" s="44"/>
      <c r="F82" s="44"/>
      <c r="G82" s="44"/>
      <c r="H82" s="44">
        <v>2007</v>
      </c>
      <c r="I82" s="44"/>
      <c r="J82" s="44"/>
      <c r="K82" s="44"/>
      <c r="L82" s="44">
        <v>2008</v>
      </c>
      <c r="M82" s="44"/>
    </row>
    <row r="83" spans="1:13" ht="14.25" thickBot="1" thickTop="1">
      <c r="A83" s="49"/>
      <c r="B83" s="45" t="s">
        <v>235</v>
      </c>
      <c r="C83" s="45" t="s">
        <v>169</v>
      </c>
      <c r="D83" s="45" t="s">
        <v>240</v>
      </c>
      <c r="E83" s="45" t="s">
        <v>237</v>
      </c>
      <c r="F83" s="45" t="s">
        <v>235</v>
      </c>
      <c r="G83" s="45" t="s">
        <v>169</v>
      </c>
      <c r="H83" s="45" t="s">
        <v>240</v>
      </c>
      <c r="I83" s="45" t="s">
        <v>237</v>
      </c>
      <c r="J83" s="45" t="s">
        <v>235</v>
      </c>
      <c r="K83" s="45" t="s">
        <v>169</v>
      </c>
      <c r="L83" s="45" t="s">
        <v>240</v>
      </c>
      <c r="M83" s="45" t="s">
        <v>237</v>
      </c>
    </row>
    <row r="84" spans="1:13" ht="13.5" thickTop="1">
      <c r="A84" s="39" t="s">
        <v>154</v>
      </c>
      <c r="B84" s="91">
        <v>2377.1531119399997</v>
      </c>
      <c r="C84" s="91">
        <v>2778.835424660001</v>
      </c>
      <c r="D84" s="91">
        <v>2615.64566429</v>
      </c>
      <c r="E84" s="91">
        <v>2504.555227649999</v>
      </c>
      <c r="F84" s="91">
        <v>2808.634167950001</v>
      </c>
      <c r="G84" s="91">
        <v>2475.7895859500013</v>
      </c>
      <c r="H84" s="91">
        <v>2310.6647844999898</v>
      </c>
      <c r="I84" s="91">
        <v>2526.42439346001</v>
      </c>
      <c r="J84" s="91">
        <v>2756.026751640001</v>
      </c>
      <c r="K84" s="91">
        <v>2836.834275030001</v>
      </c>
      <c r="L84" s="91">
        <v>2966.6036590699905</v>
      </c>
      <c r="M84" s="91">
        <v>3295.8789605000093</v>
      </c>
    </row>
    <row r="85" spans="1:13" ht="12.75">
      <c r="A85" s="40" t="s">
        <v>144</v>
      </c>
      <c r="B85" s="91">
        <v>106.437</v>
      </c>
      <c r="C85" s="91">
        <v>171.81779254000014</v>
      </c>
      <c r="D85" s="91">
        <v>123.23362963</v>
      </c>
      <c r="E85" s="91">
        <v>132.78802055000003</v>
      </c>
      <c r="F85" s="91">
        <v>135.40465787</v>
      </c>
      <c r="G85" s="91">
        <v>155.5740753700001</v>
      </c>
      <c r="H85" s="91">
        <v>145.61081309000002</v>
      </c>
      <c r="I85" s="91">
        <v>152.83291737</v>
      </c>
      <c r="J85" s="91">
        <v>158.95932974999997</v>
      </c>
      <c r="K85" s="91">
        <v>160.47906124000005</v>
      </c>
      <c r="L85" s="91">
        <v>154.99564548</v>
      </c>
      <c r="M85" s="91">
        <v>153.59611693999997</v>
      </c>
    </row>
    <row r="86" spans="1:13" ht="12.75">
      <c r="A86" s="40" t="s">
        <v>145</v>
      </c>
      <c r="B86" s="91">
        <v>62.281</v>
      </c>
      <c r="C86" s="91">
        <v>82.81000819000002</v>
      </c>
      <c r="D86" s="91">
        <v>66.32575827000001</v>
      </c>
      <c r="E86" s="91">
        <v>74.29533781999999</v>
      </c>
      <c r="F86" s="91">
        <v>83.82688249000002</v>
      </c>
      <c r="G86" s="91">
        <v>82.12082088000001</v>
      </c>
      <c r="H86" s="91">
        <v>64.16757051</v>
      </c>
      <c r="I86" s="91">
        <v>65.60941463000002</v>
      </c>
      <c r="J86" s="91">
        <v>67.32755048</v>
      </c>
      <c r="K86" s="91">
        <v>84.10117539999997</v>
      </c>
      <c r="L86" s="91">
        <v>71.03428431</v>
      </c>
      <c r="M86" s="91">
        <v>64.60109648</v>
      </c>
    </row>
    <row r="87" spans="2:13" ht="13.5" thickBot="1">
      <c r="B87" s="95">
        <v>2545.8711119399995</v>
      </c>
      <c r="C87" s="95">
        <v>3033.4632253900018</v>
      </c>
      <c r="D87" s="95">
        <v>2805.2050521899996</v>
      </c>
      <c r="E87" s="95">
        <v>2711.638586019999</v>
      </c>
      <c r="F87" s="95">
        <v>3027.865708310001</v>
      </c>
      <c r="G87" s="95">
        <v>2713.4844822000014</v>
      </c>
      <c r="H87" s="95">
        <v>2520.4431680999896</v>
      </c>
      <c r="I87" s="95">
        <v>2744.8667254600095</v>
      </c>
      <c r="J87" s="95">
        <v>2982.313631870001</v>
      </c>
      <c r="K87" s="95">
        <v>3081.414511670001</v>
      </c>
      <c r="L87" s="95">
        <v>3192.63358885999</v>
      </c>
      <c r="M87" s="95">
        <v>3514.0761739200093</v>
      </c>
    </row>
    <row r="88" spans="1:13" ht="6" customHeight="1" thickTop="1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</row>
    <row r="91" spans="1:6" ht="12.75">
      <c r="A91" s="125"/>
      <c r="B91" s="125"/>
      <c r="C91" s="125"/>
      <c r="D91" s="125"/>
      <c r="E91" s="125"/>
      <c r="F91" s="125"/>
    </row>
    <row r="92" spans="1:6" ht="12.75">
      <c r="A92" s="125"/>
      <c r="B92" s="125"/>
      <c r="C92" s="125"/>
      <c r="D92" s="125"/>
      <c r="E92" s="125"/>
      <c r="F92" s="125"/>
    </row>
    <row r="93" spans="1:6" ht="12.75">
      <c r="A93" s="124" t="s">
        <v>146</v>
      </c>
      <c r="B93" s="124"/>
      <c r="C93" s="124"/>
      <c r="D93" s="124"/>
      <c r="E93" s="124"/>
      <c r="F93" s="124"/>
    </row>
    <row r="95" spans="1:13" ht="12.75">
      <c r="A95" s="47" t="s">
        <v>122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3.5" thickBot="1">
      <c r="A96" s="48"/>
      <c r="B96" s="44">
        <v>2005</v>
      </c>
      <c r="C96" s="44"/>
      <c r="D96" s="44">
        <v>2006</v>
      </c>
      <c r="E96" s="44"/>
      <c r="F96" s="44"/>
      <c r="G96" s="44"/>
      <c r="H96" s="44">
        <v>2007</v>
      </c>
      <c r="I96" s="44"/>
      <c r="J96" s="44"/>
      <c r="K96" s="44"/>
      <c r="L96" s="44">
        <v>2008</v>
      </c>
      <c r="M96" s="44"/>
    </row>
    <row r="97" spans="1:13" ht="14.25" thickBot="1" thickTop="1">
      <c r="A97" s="49"/>
      <c r="B97" s="45" t="s">
        <v>235</v>
      </c>
      <c r="C97" s="45" t="s">
        <v>169</v>
      </c>
      <c r="D97" s="45" t="s">
        <v>240</v>
      </c>
      <c r="E97" s="45" t="s">
        <v>237</v>
      </c>
      <c r="F97" s="45" t="s">
        <v>235</v>
      </c>
      <c r="G97" s="45" t="s">
        <v>169</v>
      </c>
      <c r="H97" s="45" t="s">
        <v>240</v>
      </c>
      <c r="I97" s="45" t="s">
        <v>237</v>
      </c>
      <c r="J97" s="45" t="s">
        <v>235</v>
      </c>
      <c r="K97" s="45" t="s">
        <v>169</v>
      </c>
      <c r="L97" s="45" t="s">
        <v>240</v>
      </c>
      <c r="M97" s="45" t="s">
        <v>237</v>
      </c>
    </row>
    <row r="98" spans="1:13" ht="13.5" thickTop="1">
      <c r="A98" s="39" t="s">
        <v>128</v>
      </c>
      <c r="B98" s="91">
        <v>0.12482115000000021</v>
      </c>
      <c r="C98" s="91">
        <v>8.632624369999998</v>
      </c>
      <c r="D98" s="91">
        <v>3.9960700200000003</v>
      </c>
      <c r="E98" s="91">
        <v>4.284426109999999</v>
      </c>
      <c r="F98" s="91">
        <v>6.755590550000001</v>
      </c>
      <c r="G98" s="91">
        <v>8.96617528</v>
      </c>
      <c r="H98" s="91">
        <v>10.673537119999999</v>
      </c>
      <c r="I98" s="91">
        <v>15.807623910000004</v>
      </c>
      <c r="J98" s="91">
        <v>12.989359439999992</v>
      </c>
      <c r="K98" s="91">
        <v>15.441726639999906</v>
      </c>
      <c r="L98" s="91">
        <v>14.4698891099999</v>
      </c>
      <c r="M98" s="91">
        <v>14.1031772900001</v>
      </c>
    </row>
    <row r="99" spans="1:13" ht="12.75">
      <c r="A99" s="40" t="s">
        <v>129</v>
      </c>
      <c r="B99" s="91">
        <v>44.79501102</v>
      </c>
      <c r="C99" s="91">
        <v>89.73660197</v>
      </c>
      <c r="D99" s="91">
        <v>43.84053182</v>
      </c>
      <c r="E99" s="91">
        <v>42.501908059999984</v>
      </c>
      <c r="F99" s="91">
        <v>56.27630991000001</v>
      </c>
      <c r="G99" s="91">
        <v>51.825137479999974</v>
      </c>
      <c r="H99" s="91">
        <v>38.41490249</v>
      </c>
      <c r="I99" s="91">
        <v>38.31035</v>
      </c>
      <c r="J99" s="91">
        <v>39.216686620000004</v>
      </c>
      <c r="K99" s="91">
        <v>51.72412083999999</v>
      </c>
      <c r="L99" s="91">
        <v>35.21264762</v>
      </c>
      <c r="M99" s="91">
        <v>24.41105984</v>
      </c>
    </row>
    <row r="100" spans="1:13" ht="12.75">
      <c r="A100" s="40" t="s">
        <v>130</v>
      </c>
      <c r="B100" s="91">
        <v>13.61384243</v>
      </c>
      <c r="C100" s="91">
        <v>15.986244979999988</v>
      </c>
      <c r="D100" s="91">
        <v>13.90477097</v>
      </c>
      <c r="E100" s="91">
        <v>16.334551750000003</v>
      </c>
      <c r="F100" s="91">
        <v>-0.47758494000000223</v>
      </c>
      <c r="G100" s="91">
        <v>7.246740960000002</v>
      </c>
      <c r="H100" s="91">
        <v>7.5797849699999995</v>
      </c>
      <c r="I100" s="91">
        <v>7.686026000000002</v>
      </c>
      <c r="J100" s="91">
        <v>7.9269734299999985</v>
      </c>
      <c r="K100" s="91">
        <v>9.9210045</v>
      </c>
      <c r="L100" s="91">
        <v>8.19044109</v>
      </c>
      <c r="M100" s="91">
        <v>8.62001109</v>
      </c>
    </row>
    <row r="101" spans="1:13" ht="12.75">
      <c r="A101" s="40" t="s">
        <v>127</v>
      </c>
      <c r="B101" s="91">
        <v>0.41911203000000014</v>
      </c>
      <c r="C101" s="91">
        <v>0.8464777399999989</v>
      </c>
      <c r="D101" s="91">
        <v>0.23329531</v>
      </c>
      <c r="E101" s="91">
        <v>0.22890674</v>
      </c>
      <c r="F101" s="91">
        <v>0.31776051000000005</v>
      </c>
      <c r="G101" s="91">
        <v>0.4045676200000001</v>
      </c>
      <c r="H101" s="91">
        <v>0.2851506</v>
      </c>
      <c r="I101" s="91">
        <v>0.28638068000000005</v>
      </c>
      <c r="J101" s="91">
        <v>0.28049097999999995</v>
      </c>
      <c r="K101" s="91">
        <v>0.33485211000000004</v>
      </c>
      <c r="L101" s="91">
        <v>0.12890484000000002</v>
      </c>
      <c r="M101" s="91">
        <v>0.03351437999999999</v>
      </c>
    </row>
    <row r="102" spans="1:13" ht="13.5" thickBot="1">
      <c r="A102" s="53"/>
      <c r="B102" s="95">
        <v>58.95278663</v>
      </c>
      <c r="C102" s="95">
        <v>115.20199905999998</v>
      </c>
      <c r="D102" s="95">
        <v>61.974668120000004</v>
      </c>
      <c r="E102" s="95">
        <v>63.349792660000006</v>
      </c>
      <c r="F102" s="95">
        <v>62.87207603000004</v>
      </c>
      <c r="G102" s="95">
        <v>68.44262133999993</v>
      </c>
      <c r="H102" s="95">
        <v>56.95337518</v>
      </c>
      <c r="I102" s="95">
        <v>62.09038059</v>
      </c>
      <c r="J102" s="95">
        <v>60.41351046999999</v>
      </c>
      <c r="K102" s="95">
        <v>77.42170408999989</v>
      </c>
      <c r="L102" s="95">
        <v>58.0018826599999</v>
      </c>
      <c r="M102" s="95">
        <v>47.16776217999999</v>
      </c>
    </row>
    <row r="103" spans="1:13" ht="6" customHeight="1" thickTop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</row>
    <row r="104" spans="1:13" ht="12.75">
      <c r="A104" s="55" t="s">
        <v>146</v>
      </c>
      <c r="B104" s="95">
        <v>58.95278663</v>
      </c>
      <c r="C104" s="95">
        <v>115.20199905999998</v>
      </c>
      <c r="D104" s="95">
        <v>61.974668120000004</v>
      </c>
      <c r="E104" s="95">
        <v>63.349792660000006</v>
      </c>
      <c r="F104" s="95">
        <v>62.87207603000004</v>
      </c>
      <c r="G104" s="95">
        <v>68.44262133999993</v>
      </c>
      <c r="H104" s="95">
        <v>56.95337518</v>
      </c>
      <c r="I104" s="95">
        <v>62.09038059</v>
      </c>
      <c r="J104" s="95">
        <v>60.41351046999999</v>
      </c>
      <c r="K104" s="95">
        <v>77.42170408999989</v>
      </c>
      <c r="L104" s="95">
        <v>58.0018826599999</v>
      </c>
      <c r="M104" s="95">
        <v>47.16776217999999</v>
      </c>
    </row>
    <row r="105" spans="1:13" ht="12.75">
      <c r="A105" s="40" t="s">
        <v>35</v>
      </c>
      <c r="B105" s="91">
        <v>0</v>
      </c>
      <c r="C105" s="91">
        <v>-21.135800000000003</v>
      </c>
      <c r="D105" s="91">
        <v>0</v>
      </c>
      <c r="E105" s="91">
        <v>0</v>
      </c>
      <c r="F105" s="91">
        <v>5.184</v>
      </c>
      <c r="G105" s="91">
        <v>1.1715038300000016</v>
      </c>
      <c r="H105" s="91">
        <v>-0.5315431200000021</v>
      </c>
      <c r="I105" s="91">
        <v>-3.2696336900000023</v>
      </c>
      <c r="J105" s="91">
        <v>0.06605180000000109</v>
      </c>
      <c r="K105" s="91">
        <v>2.395556559999997</v>
      </c>
      <c r="L105" s="91">
        <v>-2.9887785900000017</v>
      </c>
      <c r="M105" s="91">
        <v>14.493723060000004</v>
      </c>
    </row>
    <row r="106" spans="1:13" ht="13.5" thickBot="1">
      <c r="A106" s="55" t="s">
        <v>173</v>
      </c>
      <c r="B106" s="95">
        <v>58.95278663</v>
      </c>
      <c r="C106" s="95">
        <v>94.06628695999999</v>
      </c>
      <c r="D106" s="95">
        <v>61.974668120000004</v>
      </c>
      <c r="E106" s="95">
        <v>63.34979265999999</v>
      </c>
      <c r="F106" s="95">
        <v>68.05607603</v>
      </c>
      <c r="G106" s="95">
        <v>69.61412524000002</v>
      </c>
      <c r="H106" s="95">
        <v>56.42183206</v>
      </c>
      <c r="I106" s="95">
        <v>58.820746899999996</v>
      </c>
      <c r="J106" s="95">
        <v>60.479562269999995</v>
      </c>
      <c r="K106" s="95">
        <v>79.81726065000001</v>
      </c>
      <c r="L106" s="95">
        <v>55.013104070000004</v>
      </c>
      <c r="M106" s="95">
        <v>61.66148524</v>
      </c>
    </row>
    <row r="107" spans="1:13" ht="6" customHeight="1" thickTop="1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</row>
    <row r="110" spans="1:6" ht="12.75">
      <c r="A110" s="124" t="s">
        <v>87</v>
      </c>
      <c r="B110" s="124"/>
      <c r="C110" s="124"/>
      <c r="D110" s="124"/>
      <c r="E110" s="124"/>
      <c r="F110" s="124"/>
    </row>
    <row r="112" spans="1:13" ht="12.75">
      <c r="A112" s="47" t="s">
        <v>122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3.5" thickBot="1">
      <c r="A113" s="48"/>
      <c r="B113" s="44">
        <v>2005</v>
      </c>
      <c r="C113" s="44"/>
      <c r="D113" s="44">
        <v>2006</v>
      </c>
      <c r="E113" s="44"/>
      <c r="F113" s="44"/>
      <c r="G113" s="44"/>
      <c r="H113" s="44">
        <v>2007</v>
      </c>
      <c r="I113" s="44"/>
      <c r="J113" s="44"/>
      <c r="K113" s="44"/>
      <c r="L113" s="44">
        <v>2008</v>
      </c>
      <c r="M113" s="44"/>
    </row>
    <row r="114" spans="1:13" ht="14.25" thickBot="1" thickTop="1">
      <c r="A114" s="49"/>
      <c r="B114" s="45" t="s">
        <v>235</v>
      </c>
      <c r="C114" s="45" t="s">
        <v>169</v>
      </c>
      <c r="D114" s="45" t="s">
        <v>240</v>
      </c>
      <c r="E114" s="45" t="s">
        <v>237</v>
      </c>
      <c r="F114" s="45" t="s">
        <v>235</v>
      </c>
      <c r="G114" s="45" t="s">
        <v>169</v>
      </c>
      <c r="H114" s="45" t="s">
        <v>240</v>
      </c>
      <c r="I114" s="45" t="s">
        <v>237</v>
      </c>
      <c r="J114" s="45" t="s">
        <v>235</v>
      </c>
      <c r="K114" s="45" t="s">
        <v>169</v>
      </c>
      <c r="L114" s="45" t="s">
        <v>240</v>
      </c>
      <c r="M114" s="45" t="s">
        <v>237</v>
      </c>
    </row>
    <row r="115" spans="1:13" ht="13.5" thickTop="1">
      <c r="A115" s="39" t="s">
        <v>128</v>
      </c>
      <c r="B115" s="91">
        <f>-40.67182/1000</f>
        <v>-0.04067182</v>
      </c>
      <c r="C115" s="91">
        <v>2.9366543199999997</v>
      </c>
      <c r="D115" s="91">
        <v>2.3822562799999996</v>
      </c>
      <c r="E115" s="91">
        <v>1.9889761300000008</v>
      </c>
      <c r="F115" s="91">
        <v>0.6731771099999987</v>
      </c>
      <c r="G115" s="91">
        <v>4.8893420800000005</v>
      </c>
      <c r="H115" s="91">
        <v>1.13687791</v>
      </c>
      <c r="I115" s="91">
        <v>1.11696141</v>
      </c>
      <c r="J115" s="91">
        <v>1.06282053</v>
      </c>
      <c r="K115" s="91">
        <v>0.6588622000000001</v>
      </c>
      <c r="L115" s="91">
        <v>0.7501404</v>
      </c>
      <c r="M115" s="91">
        <v>1.1563427299999998</v>
      </c>
    </row>
    <row r="116" spans="1:13" ht="12.75">
      <c r="A116" s="40" t="s">
        <v>129</v>
      </c>
      <c r="B116" s="91">
        <f>1168.14729/1000</f>
        <v>1.16814729</v>
      </c>
      <c r="C116" s="91">
        <v>18.66150169</v>
      </c>
      <c r="D116" s="91">
        <v>3.4739776900000003</v>
      </c>
      <c r="E116" s="91">
        <v>5.0327228900000005</v>
      </c>
      <c r="F116" s="91">
        <v>9.36033309</v>
      </c>
      <c r="G116" s="91">
        <v>6.621255729999997</v>
      </c>
      <c r="H116" s="91">
        <v>3.1486787599999997</v>
      </c>
      <c r="I116" s="91">
        <v>2.1978631400000004</v>
      </c>
      <c r="J116" s="91">
        <v>1.8905032600000005</v>
      </c>
      <c r="K116" s="91">
        <v>0.51954979</v>
      </c>
      <c r="L116" s="91">
        <v>1.1986736299999998</v>
      </c>
      <c r="M116" s="91">
        <v>-0.8120481299999998</v>
      </c>
    </row>
    <row r="117" spans="1:13" ht="12.75">
      <c r="A117" s="40" t="s">
        <v>130</v>
      </c>
      <c r="B117" s="91">
        <f>-87.87609/1000</f>
        <v>-0.08787609</v>
      </c>
      <c r="C117" s="91">
        <v>1.7185256899999997</v>
      </c>
      <c r="D117" s="91">
        <v>0.31105666</v>
      </c>
      <c r="E117" s="91">
        <v>1.43478916</v>
      </c>
      <c r="F117" s="91">
        <v>0.8842229599999996</v>
      </c>
      <c r="G117" s="91">
        <v>-5.60371057</v>
      </c>
      <c r="H117" s="91">
        <v>0.92544941</v>
      </c>
      <c r="I117" s="91">
        <v>1.7129370400000001</v>
      </c>
      <c r="J117" s="91">
        <v>1.6457954699999993</v>
      </c>
      <c r="K117" s="91">
        <v>4.76138766</v>
      </c>
      <c r="L117" s="91">
        <v>8.561694650000002</v>
      </c>
      <c r="M117" s="91">
        <v>6.932839259999999</v>
      </c>
    </row>
    <row r="118" spans="1:13" ht="12.75">
      <c r="A118" s="40" t="s">
        <v>127</v>
      </c>
      <c r="B118" s="91">
        <f>-8.35225/1000</f>
        <v>-0.00835225</v>
      </c>
      <c r="C118" s="91">
        <v>-0.23928025000000003</v>
      </c>
      <c r="D118" s="91">
        <v>0.00044625</v>
      </c>
      <c r="E118" s="91">
        <v>-0.00792729</v>
      </c>
      <c r="F118" s="91">
        <v>0</v>
      </c>
      <c r="G118" s="91">
        <v>3.376</v>
      </c>
      <c r="H118" s="91">
        <v>0</v>
      </c>
      <c r="I118" s="91">
        <v>0</v>
      </c>
      <c r="J118" s="91">
        <v>0</v>
      </c>
      <c r="K118" s="91">
        <v>0</v>
      </c>
      <c r="L118" s="91">
        <v>-0.041458</v>
      </c>
      <c r="M118" s="91">
        <v>-0.56410355</v>
      </c>
    </row>
    <row r="119" spans="1:13" ht="13.5" thickBot="1">
      <c r="A119" s="53"/>
      <c r="B119" s="95">
        <f>1031.24713/1000</f>
        <v>1.03124713</v>
      </c>
      <c r="C119" s="95">
        <v>23.07740145</v>
      </c>
      <c r="D119" s="95">
        <v>6.16684438</v>
      </c>
      <c r="E119" s="95">
        <v>8.448560890000001</v>
      </c>
      <c r="F119" s="95">
        <v>10.917733159999997</v>
      </c>
      <c r="G119" s="95">
        <v>9.283887239999997</v>
      </c>
      <c r="H119" s="95">
        <v>5.21100608</v>
      </c>
      <c r="I119" s="95">
        <v>5.02776186</v>
      </c>
      <c r="J119" s="95">
        <v>4.599119259999999</v>
      </c>
      <c r="K119" s="95">
        <v>5.818597949999997</v>
      </c>
      <c r="L119" s="95">
        <v>10.46905068</v>
      </c>
      <c r="M119" s="95">
        <v>6.713030309999998</v>
      </c>
    </row>
    <row r="120" spans="1:13" ht="6" customHeight="1" thickTop="1">
      <c r="A120" s="121"/>
      <c r="B120" s="126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</row>
    <row r="121" spans="1:13" ht="12.75">
      <c r="A121" s="55" t="s">
        <v>87</v>
      </c>
      <c r="B121" s="95">
        <v>1.03124713</v>
      </c>
      <c r="C121" s="95">
        <v>23.07740145</v>
      </c>
      <c r="D121" s="95">
        <v>6.16684438</v>
      </c>
      <c r="E121" s="95">
        <v>8.448560890000001</v>
      </c>
      <c r="F121" s="95">
        <v>10.917733159999997</v>
      </c>
      <c r="G121" s="95">
        <v>9.283887239999997</v>
      </c>
      <c r="H121" s="95">
        <v>5.21100608</v>
      </c>
      <c r="I121" s="95">
        <v>5.02776186</v>
      </c>
      <c r="J121" s="95">
        <v>4.599119259999999</v>
      </c>
      <c r="K121" s="95">
        <v>5.818597949999997</v>
      </c>
      <c r="L121" s="95">
        <v>10.46905068</v>
      </c>
      <c r="M121" s="95">
        <v>6.713030309999998</v>
      </c>
    </row>
    <row r="122" spans="1:13" ht="12.75">
      <c r="A122" s="40" t="s">
        <v>35</v>
      </c>
      <c r="B122" s="91">
        <v>0</v>
      </c>
      <c r="C122" s="91">
        <v>-11.973</v>
      </c>
      <c r="D122" s="91">
        <v>0.22035235999999986</v>
      </c>
      <c r="E122" s="91">
        <v>-0.22035236000000077</v>
      </c>
      <c r="F122" s="91">
        <v>-0.644</v>
      </c>
      <c r="G122" s="91">
        <v>-6.275515</v>
      </c>
      <c r="H122" s="91">
        <v>-0.24201430999999957</v>
      </c>
      <c r="I122" s="91">
        <v>-3.766413950000001</v>
      </c>
      <c r="J122" s="91">
        <v>-0.6968465899999996</v>
      </c>
      <c r="K122" s="91">
        <v>-1.0219677200000006</v>
      </c>
      <c r="L122" s="91">
        <v>-0.8090566199999993</v>
      </c>
      <c r="M122" s="91">
        <v>-0.027540469999999914</v>
      </c>
    </row>
    <row r="123" spans="1:13" ht="13.5" thickBot="1">
      <c r="A123" s="55" t="s">
        <v>239</v>
      </c>
      <c r="B123" s="95">
        <v>1.03124713</v>
      </c>
      <c r="C123" s="95">
        <v>11.103884569999998</v>
      </c>
      <c r="D123" s="95">
        <v>6.387196739999999</v>
      </c>
      <c r="E123" s="95">
        <v>8.22820853</v>
      </c>
      <c r="F123" s="95">
        <v>10.27423316</v>
      </c>
      <c r="G123" s="95">
        <v>3.0083722400000035</v>
      </c>
      <c r="H123" s="95">
        <v>4.968991770000001</v>
      </c>
      <c r="I123" s="95">
        <v>1.2613479099999987</v>
      </c>
      <c r="J123" s="95">
        <v>3.90227267</v>
      </c>
      <c r="K123" s="95">
        <v>4.796630230000001</v>
      </c>
      <c r="L123" s="95">
        <v>9.65999406</v>
      </c>
      <c r="M123" s="95">
        <v>6.685489839999998</v>
      </c>
    </row>
    <row r="124" spans="1:13" ht="6" customHeight="1" thickTop="1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</row>
    <row r="127" spans="1:6" ht="12.75">
      <c r="A127" s="124" t="s">
        <v>177</v>
      </c>
      <c r="B127" s="124"/>
      <c r="C127" s="124"/>
      <c r="D127" s="124"/>
      <c r="E127" s="124"/>
      <c r="F127" s="124"/>
    </row>
    <row r="129" spans="1:13" ht="12.75">
      <c r="A129" s="47" t="s">
        <v>122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ht="13.5" thickBot="1">
      <c r="A130" s="48"/>
      <c r="B130" s="44">
        <v>2005</v>
      </c>
      <c r="C130" s="44"/>
      <c r="D130" s="44">
        <v>2006</v>
      </c>
      <c r="E130" s="44"/>
      <c r="F130" s="44"/>
      <c r="G130" s="44"/>
      <c r="H130" s="44">
        <v>2007</v>
      </c>
      <c r="I130" s="44"/>
      <c r="J130" s="44"/>
      <c r="K130" s="44"/>
      <c r="L130" s="44">
        <v>2008</v>
      </c>
      <c r="M130" s="44"/>
    </row>
    <row r="131" spans="1:13" ht="14.25" thickBot="1" thickTop="1">
      <c r="A131" s="49"/>
      <c r="B131" s="45" t="s">
        <v>235</v>
      </c>
      <c r="C131" s="45" t="s">
        <v>169</v>
      </c>
      <c r="D131" s="45" t="s">
        <v>240</v>
      </c>
      <c r="E131" s="45" t="s">
        <v>237</v>
      </c>
      <c r="F131" s="45" t="s">
        <v>235</v>
      </c>
      <c r="G131" s="45" t="s">
        <v>169</v>
      </c>
      <c r="H131" s="45" t="s">
        <v>240</v>
      </c>
      <c r="I131" s="45" t="s">
        <v>237</v>
      </c>
      <c r="J131" s="45" t="s">
        <v>235</v>
      </c>
      <c r="K131" s="45" t="s">
        <v>169</v>
      </c>
      <c r="L131" s="45" t="s">
        <v>240</v>
      </c>
      <c r="M131" s="45" t="s">
        <v>237</v>
      </c>
    </row>
    <row r="132" spans="1:13" ht="13.5" thickTop="1">
      <c r="A132" s="55" t="s">
        <v>177</v>
      </c>
      <c r="B132" s="95">
        <v>11.534736189999997</v>
      </c>
      <c r="C132" s="95">
        <v>-5.141922269999997</v>
      </c>
      <c r="D132" s="95">
        <v>6.01227327</v>
      </c>
      <c r="E132" s="95">
        <v>-2.7405927599999975</v>
      </c>
      <c r="F132" s="95">
        <v>296.89496077</v>
      </c>
      <c r="G132" s="95">
        <v>27.018975600000072</v>
      </c>
      <c r="H132" s="95">
        <v>12.035272010000002</v>
      </c>
      <c r="I132" s="95">
        <v>14.223772449999997</v>
      </c>
      <c r="J132" s="95">
        <v>23.784246870000004</v>
      </c>
      <c r="K132" s="95">
        <v>19.914689089999992</v>
      </c>
      <c r="L132" s="95">
        <v>15.562326929999998</v>
      </c>
      <c r="M132" s="95">
        <v>1.7040783200000043</v>
      </c>
    </row>
    <row r="133" spans="1:13" ht="12.75">
      <c r="A133" s="40" t="s">
        <v>35</v>
      </c>
      <c r="B133" s="91">
        <f>B132-B134</f>
        <v>-1.6496180000000038</v>
      </c>
      <c r="C133" s="91">
        <v>-0.14001634000000196</v>
      </c>
      <c r="D133" s="91">
        <v>-2.1274097700000003</v>
      </c>
      <c r="E133" s="91">
        <v>-1.56118023</v>
      </c>
      <c r="F133" s="91">
        <v>-275.2250231537203</v>
      </c>
      <c r="G133" s="91">
        <v>-3.456229366279658</v>
      </c>
      <c r="H133" s="91">
        <v>-2.667931099999991</v>
      </c>
      <c r="I133" s="91">
        <v>-3.720992560000008</v>
      </c>
      <c r="J133" s="91">
        <v>-4.948778389999996</v>
      </c>
      <c r="K133" s="91">
        <v>0.7802624299999988</v>
      </c>
      <c r="L133" s="91">
        <v>0.3724919899999986</v>
      </c>
      <c r="M133" s="91">
        <v>8.172873540000007</v>
      </c>
    </row>
    <row r="134" spans="1:13" ht="13.5" thickBot="1">
      <c r="A134" s="41" t="s">
        <v>178</v>
      </c>
      <c r="B134" s="95">
        <v>13.18435419</v>
      </c>
      <c r="C134" s="95">
        <v>-5.281938609999998</v>
      </c>
      <c r="D134" s="95">
        <v>3.8848634999999994</v>
      </c>
      <c r="E134" s="95">
        <v>-4.301772989999997</v>
      </c>
      <c r="F134" s="95">
        <v>21.669937616279697</v>
      </c>
      <c r="G134" s="95">
        <v>23.562746233720414</v>
      </c>
      <c r="H134" s="95">
        <v>9.36734091000001</v>
      </c>
      <c r="I134" s="95">
        <v>10.502779889999989</v>
      </c>
      <c r="J134" s="95">
        <v>18.83546848000001</v>
      </c>
      <c r="K134" s="95">
        <v>20.694951519999993</v>
      </c>
      <c r="L134" s="95">
        <v>15.934818919999996</v>
      </c>
      <c r="M134" s="95">
        <v>9.87695186000001</v>
      </c>
    </row>
    <row r="135" spans="1:13" ht="6" customHeight="1" thickTop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</row>
    <row r="138" ht="12.75">
      <c r="A138" s="113" t="s">
        <v>306</v>
      </c>
    </row>
    <row r="140" spans="1:13" ht="12.75">
      <c r="A140" s="47" t="s">
        <v>174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3.5" thickBot="1">
      <c r="A141" s="48"/>
      <c r="B141" s="44">
        <v>2005</v>
      </c>
      <c r="C141" s="44"/>
      <c r="D141" s="44">
        <v>2006</v>
      </c>
      <c r="E141" s="44"/>
      <c r="F141" s="44"/>
      <c r="G141" s="44"/>
      <c r="H141" s="44">
        <v>2007</v>
      </c>
      <c r="I141" s="44"/>
      <c r="J141" s="44"/>
      <c r="K141" s="44"/>
      <c r="L141" s="44">
        <v>2008</v>
      </c>
      <c r="M141" s="44"/>
    </row>
    <row r="142" spans="1:13" ht="14.25" thickBot="1" thickTop="1">
      <c r="A142" s="49"/>
      <c r="B142" s="45" t="s">
        <v>235</v>
      </c>
      <c r="C142" s="45" t="s">
        <v>169</v>
      </c>
      <c r="D142" s="45" t="s">
        <v>240</v>
      </c>
      <c r="E142" s="45" t="s">
        <v>237</v>
      </c>
      <c r="F142" s="45" t="s">
        <v>235</v>
      </c>
      <c r="G142" s="45" t="s">
        <v>169</v>
      </c>
      <c r="H142" s="45" t="s">
        <v>240</v>
      </c>
      <c r="I142" s="45" t="s">
        <v>237</v>
      </c>
      <c r="J142" s="45" t="s">
        <v>235</v>
      </c>
      <c r="K142" s="45" t="s">
        <v>169</v>
      </c>
      <c r="L142" s="45" t="s">
        <v>240</v>
      </c>
      <c r="M142" s="45" t="s">
        <v>237</v>
      </c>
    </row>
    <row r="143" spans="1:13" ht="13.5" thickTop="1">
      <c r="A143" s="55" t="s">
        <v>310</v>
      </c>
      <c r="B143" s="95">
        <f aca="true" t="shared" si="0" ref="B143:H143">B33*-1</f>
        <v>82.033</v>
      </c>
      <c r="C143" s="95">
        <f t="shared" si="0"/>
        <v>-5.795358039999992</v>
      </c>
      <c r="D143" s="95">
        <f t="shared" si="0"/>
        <v>47.14541067</v>
      </c>
      <c r="E143" s="95">
        <f t="shared" si="0"/>
        <v>74.09664885</v>
      </c>
      <c r="F143" s="95">
        <f t="shared" si="0"/>
        <v>67.57004049000001</v>
      </c>
      <c r="G143" s="95">
        <f t="shared" si="0"/>
        <v>10.89561314999999</v>
      </c>
      <c r="H143" s="95">
        <f t="shared" si="0"/>
        <v>43.79115581</v>
      </c>
      <c r="I143" s="95">
        <v>81.88493794</v>
      </c>
      <c r="J143" s="95">
        <f>J33*-1</f>
        <v>53.316910789999994</v>
      </c>
      <c r="K143" s="95">
        <f>K33*-1</f>
        <v>89.00044527999998</v>
      </c>
      <c r="L143" s="95">
        <f>L33*-1</f>
        <v>72.77763842</v>
      </c>
      <c r="M143" s="95">
        <v>133.55417957</v>
      </c>
    </row>
    <row r="144" spans="1:13" ht="12.75">
      <c r="A144" s="145" t="s">
        <v>307</v>
      </c>
      <c r="B144" s="146">
        <v>0.23875322660977016</v>
      </c>
      <c r="C144" s="146">
        <v>-0.28631562062538485</v>
      </c>
      <c r="D144" s="146">
        <v>0.2849820643498532</v>
      </c>
      <c r="E144" s="146">
        <v>0.2377963614208703</v>
      </c>
      <c r="F144" s="146">
        <v>0.154300566595929</v>
      </c>
      <c r="G144" s="146">
        <v>0.25100776885109555</v>
      </c>
      <c r="H144" s="146">
        <v>0.23260157831209227</v>
      </c>
      <c r="I144" s="146">
        <v>0.2399061495689816</v>
      </c>
      <c r="J144" s="146">
        <v>0.2203137708064867</v>
      </c>
      <c r="K144" s="146">
        <v>0.3206099885844521</v>
      </c>
      <c r="L144" s="146">
        <v>0.29106622274579164</v>
      </c>
      <c r="M144" s="146">
        <v>0.2764364001157943</v>
      </c>
    </row>
    <row r="145" spans="1:13" ht="12.75">
      <c r="A145" s="39" t="s">
        <v>156</v>
      </c>
      <c r="B145" s="91">
        <v>-41.62934203005012</v>
      </c>
      <c r="C145" s="91">
        <v>10.686322878014646</v>
      </c>
      <c r="D145" s="91">
        <v>9.27286285225002</v>
      </c>
      <c r="E145" s="91">
        <v>-30.61478195224999</v>
      </c>
      <c r="F145" s="91">
        <v>0.8035248799999972</v>
      </c>
      <c r="G145" s="91">
        <v>54.44407517</v>
      </c>
      <c r="H145" s="91">
        <v>7.913809370000003</v>
      </c>
      <c r="I145" s="91">
        <v>-31.006017760000017</v>
      </c>
      <c r="J145" s="91">
        <v>2.9031860300000116</v>
      </c>
      <c r="K145" s="91">
        <v>-36.31631286999996</v>
      </c>
      <c r="L145" s="91">
        <v>-13.496620230000001</v>
      </c>
      <c r="M145" s="91">
        <v>-83.90918887999997</v>
      </c>
    </row>
    <row r="146" spans="1:13" ht="12.75">
      <c r="A146" s="55" t="s">
        <v>308</v>
      </c>
      <c r="B146" s="95">
        <v>40.40365796994988</v>
      </c>
      <c r="C146" s="95">
        <v>4.8909648380146535</v>
      </c>
      <c r="D146" s="95">
        <v>56.41827352225002</v>
      </c>
      <c r="E146" s="95">
        <v>43.48186689775</v>
      </c>
      <c r="F146" s="95">
        <v>68.37356537000001</v>
      </c>
      <c r="G146" s="95">
        <v>65.33968832</v>
      </c>
      <c r="H146" s="95">
        <v>51.70496518</v>
      </c>
      <c r="I146" s="95">
        <v>50.87892017999999</v>
      </c>
      <c r="J146" s="95">
        <v>56.22009682000001</v>
      </c>
      <c r="K146" s="95">
        <v>52.68413241000002</v>
      </c>
      <c r="L146" s="95">
        <v>59.28101819000002</v>
      </c>
      <c r="M146" s="95">
        <v>49.644990690000064</v>
      </c>
    </row>
    <row r="147" spans="1:13" ht="12.75">
      <c r="A147" s="39" t="s">
        <v>35</v>
      </c>
      <c r="B147" s="91">
        <v>0.349</v>
      </c>
      <c r="C147" s="91">
        <v>10.192325</v>
      </c>
      <c r="D147" s="91">
        <v>-0.3537452781250031</v>
      </c>
      <c r="E147" s="91">
        <v>-2.583254721874997</v>
      </c>
      <c r="F147" s="91">
        <v>-15.533207309124977</v>
      </c>
      <c r="G147" s="91">
        <v>-7.26443647869792</v>
      </c>
      <c r="H147" s="91">
        <v>-0.23014102809999895</v>
      </c>
      <c r="I147" s="91">
        <v>-0.3472967794249998</v>
      </c>
      <c r="J147" s="91">
        <v>0.06828612380001141</v>
      </c>
      <c r="K147" s="91">
        <v>1.5531837001749955</v>
      </c>
      <c r="L147" s="91">
        <v>1.333</v>
      </c>
      <c r="M147" s="91">
        <v>-2.082</v>
      </c>
    </row>
    <row r="148" spans="1:13" ht="12.75">
      <c r="A148" s="55" t="s">
        <v>309</v>
      </c>
      <c r="B148" s="95">
        <v>40.75265796994989</v>
      </c>
      <c r="C148" s="95">
        <v>15.08328983801465</v>
      </c>
      <c r="D148" s="95">
        <v>56.064528244125015</v>
      </c>
      <c r="E148" s="95">
        <v>40.898612175874995</v>
      </c>
      <c r="F148" s="95">
        <v>52.84035806087503</v>
      </c>
      <c r="G148" s="95">
        <v>58.07525184130208</v>
      </c>
      <c r="H148" s="95">
        <v>51.4748241519</v>
      </c>
      <c r="I148" s="95">
        <v>50.531623400574986</v>
      </c>
      <c r="J148" s="95">
        <v>56.28838294380001</v>
      </c>
      <c r="K148" s="95">
        <v>54.237316110175016</v>
      </c>
      <c r="L148" s="95">
        <v>60.61401819000002</v>
      </c>
      <c r="M148" s="95">
        <v>47.56299069000006</v>
      </c>
    </row>
    <row r="149" spans="1:13" ht="13.5" thickBot="1">
      <c r="A149" s="145" t="s">
        <v>307</v>
      </c>
      <c r="B149" s="146">
        <v>0.23150044758229402</v>
      </c>
      <c r="C149" s="146">
        <v>0.1315934852340259</v>
      </c>
      <c r="D149" s="146">
        <v>0.3768135184490735</v>
      </c>
      <c r="E149" s="146">
        <v>0.3492096005211436</v>
      </c>
      <c r="F149" s="146">
        <v>0.20248908382100458</v>
      </c>
      <c r="G149" s="146">
        <v>0.33341802197395826</v>
      </c>
      <c r="H149" s="146">
        <v>0.29864034904285314</v>
      </c>
      <c r="I149" s="146">
        <v>0.23188432671266984</v>
      </c>
      <c r="J149" s="146">
        <v>0.38003892164529485</v>
      </c>
      <c r="K149" s="146">
        <v>0.558149537084496</v>
      </c>
      <c r="L149" s="146">
        <v>0.3531967420955846</v>
      </c>
      <c r="M149" s="146">
        <v>0.31049266550788035</v>
      </c>
    </row>
    <row r="150" spans="1:13" ht="6" customHeight="1" thickTop="1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</row>
    <row r="152" ht="14.25">
      <c r="A152" s="153" t="s">
        <v>331</v>
      </c>
    </row>
    <row r="154" spans="1:6" ht="12.75">
      <c r="A154" s="124" t="s">
        <v>273</v>
      </c>
      <c r="B154" s="124"/>
      <c r="C154" s="124"/>
      <c r="D154" s="124"/>
      <c r="E154" s="124"/>
      <c r="F154" s="124"/>
    </row>
    <row r="156" spans="1:13" ht="12.75">
      <c r="A156" s="47" t="s">
        <v>122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 ht="13.5" thickBot="1">
      <c r="A157" s="48"/>
      <c r="B157" s="44">
        <v>2005</v>
      </c>
      <c r="C157" s="44"/>
      <c r="D157" s="44">
        <v>2006</v>
      </c>
      <c r="E157" s="44"/>
      <c r="F157" s="44"/>
      <c r="G157" s="44"/>
      <c r="H157" s="44">
        <v>2007</v>
      </c>
      <c r="I157" s="44"/>
      <c r="J157" s="44"/>
      <c r="K157" s="44"/>
      <c r="L157" s="44">
        <v>2008</v>
      </c>
      <c r="M157" s="44"/>
    </row>
    <row r="158" spans="1:13" ht="14.25" thickBot="1" thickTop="1">
      <c r="A158" s="49"/>
      <c r="B158" s="45" t="s">
        <v>235</v>
      </c>
      <c r="C158" s="45" t="s">
        <v>169</v>
      </c>
      <c r="D158" s="45" t="s">
        <v>240</v>
      </c>
      <c r="E158" s="45" t="s">
        <v>237</v>
      </c>
      <c r="F158" s="45" t="s">
        <v>235</v>
      </c>
      <c r="G158" s="45" t="s">
        <v>169</v>
      </c>
      <c r="H158" s="45" t="s">
        <v>240</v>
      </c>
      <c r="I158" s="45" t="s">
        <v>237</v>
      </c>
      <c r="J158" s="45" t="s">
        <v>235</v>
      </c>
      <c r="K158" s="45" t="s">
        <v>169</v>
      </c>
      <c r="L158" s="45" t="s">
        <v>240</v>
      </c>
      <c r="M158" s="45" t="s">
        <v>237</v>
      </c>
    </row>
    <row r="159" spans="1:13" ht="13.5" thickTop="1">
      <c r="A159" s="85" t="s">
        <v>107</v>
      </c>
      <c r="B159" s="80" t="s">
        <v>243</v>
      </c>
      <c r="C159" s="91">
        <v>38.08299999999997</v>
      </c>
      <c r="D159" s="91">
        <v>158.59762947000007</v>
      </c>
      <c r="E159" s="91">
        <v>318.2724388099995</v>
      </c>
      <c r="F159" s="91">
        <v>458.06068024000047</v>
      </c>
      <c r="G159" s="91">
        <v>31.859589499998037</v>
      </c>
      <c r="H159" s="91">
        <v>179.40461400999962</v>
      </c>
      <c r="I159" s="91">
        <v>337.7055194999997</v>
      </c>
      <c r="J159" s="91">
        <v>218.31258978999745</v>
      </c>
      <c r="K159" s="91">
        <v>275.4157407700034</v>
      </c>
      <c r="L159" s="91">
        <v>247.26638175999926</v>
      </c>
      <c r="M159" s="91">
        <v>477.48757730000193</v>
      </c>
    </row>
    <row r="160" spans="1:13" ht="12.75">
      <c r="A160" s="127" t="s">
        <v>218</v>
      </c>
      <c r="B160" s="80" t="s">
        <v>243</v>
      </c>
      <c r="C160" s="91">
        <v>91.709</v>
      </c>
      <c r="D160" s="91">
        <v>61.97466812</v>
      </c>
      <c r="E160" s="91">
        <v>63.34979266</v>
      </c>
      <c r="F160" s="91">
        <v>62.87207603</v>
      </c>
      <c r="G160" s="91">
        <v>68.44262141000002</v>
      </c>
      <c r="H160" s="91">
        <v>56.95337518</v>
      </c>
      <c r="I160" s="91">
        <v>62.09038058999999</v>
      </c>
      <c r="J160" s="91">
        <v>60.413510470000006</v>
      </c>
      <c r="K160" s="91">
        <v>77.39276129</v>
      </c>
      <c r="L160" s="91">
        <v>58.00188265999999</v>
      </c>
      <c r="M160" s="91">
        <v>47.16776218000001</v>
      </c>
    </row>
    <row r="161" spans="1:13" ht="12.75">
      <c r="A161" s="127" t="s">
        <v>219</v>
      </c>
      <c r="B161" s="80" t="s">
        <v>243</v>
      </c>
      <c r="C161" s="91">
        <v>-72.82968</v>
      </c>
      <c r="D161" s="91">
        <v>-287.8760078169206</v>
      </c>
      <c r="E161" s="91">
        <v>132.2459100331697</v>
      </c>
      <c r="F161" s="91">
        <v>22.39013543151941</v>
      </c>
      <c r="G161" s="91">
        <v>44.279827787207154</v>
      </c>
      <c r="H161" s="91">
        <v>12.549188059947312</v>
      </c>
      <c r="I161" s="91">
        <v>-147.35272194501624</v>
      </c>
      <c r="J161" s="91">
        <v>143.5807550045634</v>
      </c>
      <c r="K161" s="91">
        <v>21.39014984827031</v>
      </c>
      <c r="L161" s="91">
        <v>59.706661528364286</v>
      </c>
      <c r="M161" s="91">
        <v>-234.5041693111049</v>
      </c>
    </row>
    <row r="162" spans="1:13" ht="13.5" thickBot="1">
      <c r="A162" s="128" t="s">
        <v>220</v>
      </c>
      <c r="B162" s="79" t="s">
        <v>243</v>
      </c>
      <c r="C162" s="95">
        <v>56.96231999999998</v>
      </c>
      <c r="D162" s="95">
        <v>-67.30371022692054</v>
      </c>
      <c r="E162" s="95">
        <v>513.8681415031692</v>
      </c>
      <c r="F162" s="95">
        <v>543.3228917015199</v>
      </c>
      <c r="G162" s="95">
        <v>144.5820386972052</v>
      </c>
      <c r="H162" s="95">
        <v>248.90717724994693</v>
      </c>
      <c r="I162" s="95">
        <v>252.44317814498345</v>
      </c>
      <c r="J162" s="95">
        <v>422.30685526456085</v>
      </c>
      <c r="K162" s="95">
        <v>374.19865190827375</v>
      </c>
      <c r="L162" s="95">
        <v>364.97492594836353</v>
      </c>
      <c r="M162" s="95">
        <v>290.151170168897</v>
      </c>
    </row>
    <row r="163" spans="1:21" ht="6" customHeight="1" thickTop="1">
      <c r="A163" s="129"/>
      <c r="B163" s="13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O163" s="131"/>
      <c r="P163" s="131"/>
      <c r="R163" s="132"/>
      <c r="S163" s="132"/>
      <c r="T163" s="132"/>
      <c r="U163" s="132"/>
    </row>
    <row r="164" spans="1:13" ht="12.75">
      <c r="A164" s="85" t="s">
        <v>221</v>
      </c>
      <c r="B164" s="80" t="s">
        <v>243</v>
      </c>
      <c r="C164" s="91">
        <v>-76.63</v>
      </c>
      <c r="D164" s="91">
        <v>-43.61629075000009</v>
      </c>
      <c r="E164" s="91">
        <v>-70.54568607999977</v>
      </c>
      <c r="F164" s="91">
        <v>617.6336422500001</v>
      </c>
      <c r="G164" s="91">
        <v>-105.93841543000036</v>
      </c>
      <c r="H164" s="91">
        <v>-80.44725817</v>
      </c>
      <c r="I164" s="91">
        <v>-85.86365379999998</v>
      </c>
      <c r="J164" s="91">
        <v>-92.64914426000004</v>
      </c>
      <c r="K164" s="91">
        <v>-226.29081927999997</v>
      </c>
      <c r="L164" s="91">
        <v>-92.55620559999998</v>
      </c>
      <c r="M164" s="91">
        <v>-118.55947825000005</v>
      </c>
    </row>
    <row r="165" spans="1:13" ht="12.75">
      <c r="A165" s="127" t="s">
        <v>222</v>
      </c>
      <c r="B165" s="80" t="s">
        <v>243</v>
      </c>
      <c r="C165" s="91">
        <v>-0.1799999999999784</v>
      </c>
      <c r="D165" s="91">
        <v>79.56716517692041</v>
      </c>
      <c r="E165" s="91">
        <v>-133.06126393316964</v>
      </c>
      <c r="F165" s="91">
        <v>13.93186603848062</v>
      </c>
      <c r="G165" s="91">
        <v>111.0994749127928</v>
      </c>
      <c r="H165" s="91">
        <v>10.206641730052809</v>
      </c>
      <c r="I165" s="91">
        <v>-34.16852431498393</v>
      </c>
      <c r="J165" s="91">
        <v>-28.00733186456341</v>
      </c>
      <c r="K165" s="91">
        <v>-61.63312026827004</v>
      </c>
      <c r="L165" s="91">
        <v>-112.80197611836422</v>
      </c>
      <c r="M165" s="91">
        <v>-214.80721357889524</v>
      </c>
    </row>
    <row r="166" spans="1:13" ht="13.5" thickBot="1">
      <c r="A166" s="133" t="s">
        <v>223</v>
      </c>
      <c r="B166" s="79" t="s">
        <v>243</v>
      </c>
      <c r="C166" s="95">
        <v>-76.81</v>
      </c>
      <c r="D166" s="95">
        <v>35.95087442692032</v>
      </c>
      <c r="E166" s="95">
        <v>-203.6069500131694</v>
      </c>
      <c r="F166" s="95">
        <v>631.5655082884807</v>
      </c>
      <c r="G166" s="95">
        <v>5.161059482792439</v>
      </c>
      <c r="H166" s="95">
        <v>-70.24061643994719</v>
      </c>
      <c r="I166" s="95">
        <v>-120.0321781149839</v>
      </c>
      <c r="J166" s="95">
        <v>-120.65647612456345</v>
      </c>
      <c r="K166" s="95">
        <v>-287.92393954827</v>
      </c>
      <c r="L166" s="95">
        <v>-205.35818171836422</v>
      </c>
      <c r="M166" s="95">
        <v>-333.3666918288953</v>
      </c>
    </row>
    <row r="167" spans="1:21" ht="6" customHeight="1" thickTop="1">
      <c r="A167" s="129"/>
      <c r="B167" s="13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O167" s="131"/>
      <c r="P167" s="131"/>
      <c r="R167" s="132"/>
      <c r="S167" s="132"/>
      <c r="T167" s="132"/>
      <c r="U167" s="132"/>
    </row>
    <row r="168" spans="1:13" ht="12.75">
      <c r="A168" s="85" t="s">
        <v>224</v>
      </c>
      <c r="B168" s="80" t="s">
        <v>243</v>
      </c>
      <c r="C168" s="91">
        <v>-15.561</v>
      </c>
      <c r="D168" s="91">
        <v>2.09140741</v>
      </c>
      <c r="E168" s="91">
        <v>-2.97739386</v>
      </c>
      <c r="F168" s="91">
        <v>12.01363242</v>
      </c>
      <c r="G168" s="91">
        <v>0.8045608499999997</v>
      </c>
      <c r="H168" s="91">
        <v>1.34008554</v>
      </c>
      <c r="I168" s="91">
        <v>-0.67598099</v>
      </c>
      <c r="J168" s="91">
        <v>0.5540745200000001</v>
      </c>
      <c r="K168" s="91">
        <v>-8.631648080000003</v>
      </c>
      <c r="L168" s="91">
        <v>0.4703573399999989</v>
      </c>
      <c r="M168" s="91">
        <v>4.8080486800000015</v>
      </c>
    </row>
    <row r="169" spans="1:13" ht="12.75">
      <c r="A169" s="85" t="s">
        <v>288</v>
      </c>
      <c r="B169" s="80" t="s">
        <v>243</v>
      </c>
      <c r="C169" s="91">
        <v>-3.732999999999997</v>
      </c>
      <c r="D169" s="91">
        <v>-11.6062039</v>
      </c>
      <c r="E169" s="91">
        <v>-13.020574640000003</v>
      </c>
      <c r="F169" s="91">
        <v>-7.056241719999996</v>
      </c>
      <c r="G169" s="91">
        <v>1.9124794999999963</v>
      </c>
      <c r="H169" s="91">
        <v>-8.840402370000001</v>
      </c>
      <c r="I169" s="91">
        <v>-8.83934543</v>
      </c>
      <c r="J169" s="91">
        <v>-6.840435750000001</v>
      </c>
      <c r="K169" s="91">
        <v>-9.054000509999998</v>
      </c>
      <c r="L169" s="91">
        <v>-9.27437918</v>
      </c>
      <c r="M169" s="91">
        <v>-8.599755839999997</v>
      </c>
    </row>
    <row r="170" spans="1:13" ht="12.75">
      <c r="A170" s="85" t="s">
        <v>225</v>
      </c>
      <c r="B170" s="80" t="s">
        <v>243</v>
      </c>
      <c r="C170" s="91">
        <v>-56.570037</v>
      </c>
      <c r="D170" s="91">
        <v>1.8156173024586915</v>
      </c>
      <c r="E170" s="91">
        <v>-57.80194730245869</v>
      </c>
      <c r="F170" s="91">
        <v>-102.48379048000001</v>
      </c>
      <c r="G170" s="91">
        <v>-39.90948201212004</v>
      </c>
      <c r="H170" s="91">
        <v>-17.211</v>
      </c>
      <c r="I170" s="91">
        <v>-87.47822455737288</v>
      </c>
      <c r="J170" s="91">
        <v>-131.95707321999998</v>
      </c>
      <c r="K170" s="91">
        <v>-43.42770222262712</v>
      </c>
      <c r="L170" s="91">
        <v>-12.170784500000002</v>
      </c>
      <c r="M170" s="91">
        <v>-45.9224690772149</v>
      </c>
    </row>
    <row r="171" spans="1:13" ht="12.75">
      <c r="A171" s="85" t="s">
        <v>226</v>
      </c>
      <c r="B171" s="80" t="s">
        <v>243</v>
      </c>
      <c r="C171" s="91">
        <v>0</v>
      </c>
      <c r="D171" s="91">
        <v>3.5891242</v>
      </c>
      <c r="E171" s="91">
        <v>2.3408231699999997</v>
      </c>
      <c r="F171" s="91">
        <v>10.307424300000001</v>
      </c>
      <c r="G171" s="91">
        <v>3.090392680000001</v>
      </c>
      <c r="H171" s="91">
        <v>6.692854760000001</v>
      </c>
      <c r="I171" s="91">
        <v>-0.11899913000000151</v>
      </c>
      <c r="J171" s="91">
        <v>0</v>
      </c>
      <c r="K171" s="91">
        <v>56.18538994000001</v>
      </c>
      <c r="L171" s="91">
        <v>0</v>
      </c>
      <c r="M171" s="91">
        <v>1.946833</v>
      </c>
    </row>
    <row r="172" spans="1:13" ht="12.75">
      <c r="A172" s="85" t="s">
        <v>227</v>
      </c>
      <c r="B172" s="80" t="s">
        <v>243</v>
      </c>
      <c r="C172" s="91">
        <v>0</v>
      </c>
      <c r="D172" s="91">
        <v>0</v>
      </c>
      <c r="E172" s="91">
        <v>13.066132909999967</v>
      </c>
      <c r="F172" s="91">
        <v>-1090.52345041</v>
      </c>
      <c r="G172" s="91">
        <v>28.211176720000097</v>
      </c>
      <c r="H172" s="91">
        <v>0</v>
      </c>
      <c r="I172" s="91">
        <v>-230.49254185</v>
      </c>
      <c r="J172" s="91">
        <v>0</v>
      </c>
      <c r="K172" s="91">
        <v>-92.77945815</v>
      </c>
      <c r="L172" s="91">
        <v>0.50949531</v>
      </c>
      <c r="M172" s="91">
        <v>-124.45597842000001</v>
      </c>
    </row>
    <row r="173" spans="1:13" ht="12.75">
      <c r="A173" s="134" t="s">
        <v>127</v>
      </c>
      <c r="B173" s="80" t="s">
        <v>243</v>
      </c>
      <c r="C173" s="91">
        <v>201.17367999999993</v>
      </c>
      <c r="D173" s="91">
        <v>-3.756794932458719</v>
      </c>
      <c r="E173" s="91">
        <v>-5.820874737540651</v>
      </c>
      <c r="F173" s="91">
        <v>-33.77325176000057</v>
      </c>
      <c r="G173" s="91">
        <v>-9.449855127877946</v>
      </c>
      <c r="H173" s="91">
        <v>16.919370880000297</v>
      </c>
      <c r="I173" s="91">
        <v>-12.707621112626697</v>
      </c>
      <c r="J173" s="91">
        <v>36.243474620002694</v>
      </c>
      <c r="K173" s="91">
        <v>-4.935370737376281</v>
      </c>
      <c r="L173" s="91">
        <v>-2.9038009799991706</v>
      </c>
      <c r="M173" s="91">
        <v>0.8052022572130375</v>
      </c>
    </row>
    <row r="174" spans="1:13" ht="13.5" thickBot="1">
      <c r="A174" s="133" t="s">
        <v>228</v>
      </c>
      <c r="B174" s="79" t="s">
        <v>243</v>
      </c>
      <c r="C174" s="95">
        <v>125.30964299999994</v>
      </c>
      <c r="D174" s="95">
        <v>-7.866849920000028</v>
      </c>
      <c r="E174" s="95">
        <v>-64.21383445999939</v>
      </c>
      <c r="F174" s="95">
        <v>-1211.5156776500005</v>
      </c>
      <c r="G174" s="95">
        <v>-15.340727389997888</v>
      </c>
      <c r="H174" s="95">
        <v>-1.099091189999701</v>
      </c>
      <c r="I174" s="95">
        <v>-340.31271306999963</v>
      </c>
      <c r="J174" s="95">
        <v>-101.9999598299973</v>
      </c>
      <c r="K174" s="95">
        <v>-102.64278976000338</v>
      </c>
      <c r="L174" s="95">
        <v>-23.369112009999174</v>
      </c>
      <c r="M174" s="95">
        <v>-171.41811940000187</v>
      </c>
    </row>
    <row r="175" spans="1:21" ht="6" customHeight="1" thickBot="1" thickTop="1">
      <c r="A175" s="135"/>
      <c r="B175" s="136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O175" s="138"/>
      <c r="P175" s="139"/>
      <c r="R175" s="132"/>
      <c r="S175" s="132"/>
      <c r="T175" s="132"/>
      <c r="U175" s="132"/>
    </row>
    <row r="176" spans="1:13" ht="14.25" thickBot="1" thickTop="1">
      <c r="A176" s="140" t="s">
        <v>212</v>
      </c>
      <c r="B176" s="79" t="s">
        <v>243</v>
      </c>
      <c r="C176" s="95">
        <v>105.46196299999994</v>
      </c>
      <c r="D176" s="95">
        <v>-39.21968572000025</v>
      </c>
      <c r="E176" s="95">
        <v>246.04735703000043</v>
      </c>
      <c r="F176" s="95">
        <v>-36.62727765999989</v>
      </c>
      <c r="G176" s="95">
        <v>134.40237078999976</v>
      </c>
      <c r="H176" s="95">
        <v>177.56746962000003</v>
      </c>
      <c r="I176" s="95">
        <v>-207.9017130400001</v>
      </c>
      <c r="J176" s="95">
        <v>199.65041931000013</v>
      </c>
      <c r="K176" s="95">
        <v>-16.36464243000009</v>
      </c>
      <c r="L176" s="95">
        <v>136.24763222000013</v>
      </c>
      <c r="M176" s="95">
        <v>-214.63364106000014</v>
      </c>
    </row>
    <row r="177" spans="1:13" ht="6" customHeight="1" thickTop="1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</row>
    <row r="181" spans="1:6" ht="12.75">
      <c r="A181" s="113" t="s">
        <v>16</v>
      </c>
      <c r="B181" s="113"/>
      <c r="C181" s="113"/>
      <c r="D181" s="113"/>
      <c r="E181" s="113"/>
      <c r="F181" s="113"/>
    </row>
    <row r="183" spans="1:13" ht="12.75">
      <c r="A183" s="47" t="s">
        <v>122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1:13" ht="13.5" thickBot="1">
      <c r="A184" s="48"/>
      <c r="B184" s="44">
        <v>2005</v>
      </c>
      <c r="C184" s="44"/>
      <c r="D184" s="44">
        <v>2006</v>
      </c>
      <c r="E184" s="44"/>
      <c r="F184" s="44"/>
      <c r="G184" s="44"/>
      <c r="H184" s="44">
        <v>2007</v>
      </c>
      <c r="I184" s="44"/>
      <c r="J184" s="44"/>
      <c r="K184" s="44"/>
      <c r="L184" s="44">
        <v>2008</v>
      </c>
      <c r="M184" s="44"/>
    </row>
    <row r="185" spans="1:13" ht="14.25" thickBot="1" thickTop="1">
      <c r="A185" s="49"/>
      <c r="B185" s="45" t="s">
        <v>235</v>
      </c>
      <c r="C185" s="45" t="s">
        <v>169</v>
      </c>
      <c r="D185" s="45" t="s">
        <v>240</v>
      </c>
      <c r="E185" s="45" t="s">
        <v>237</v>
      </c>
      <c r="F185" s="45" t="s">
        <v>235</v>
      </c>
      <c r="G185" s="45" t="s">
        <v>169</v>
      </c>
      <c r="H185" s="45" t="s">
        <v>240</v>
      </c>
      <c r="I185" s="45" t="s">
        <v>237</v>
      </c>
      <c r="J185" s="45" t="s">
        <v>235</v>
      </c>
      <c r="K185" s="45" t="s">
        <v>169</v>
      </c>
      <c r="L185" s="45" t="s">
        <v>240</v>
      </c>
      <c r="M185" s="45" t="s">
        <v>237</v>
      </c>
    </row>
    <row r="186" spans="1:13" ht="13.5" thickTop="1">
      <c r="A186" s="39" t="s">
        <v>128</v>
      </c>
      <c r="B186" s="91">
        <v>19</v>
      </c>
      <c r="C186" s="91">
        <v>26.991974754160395</v>
      </c>
      <c r="D186" s="91">
        <v>16.41208891371695</v>
      </c>
      <c r="E186" s="91">
        <v>25.507911086283052</v>
      </c>
      <c r="F186" s="91">
        <v>24</v>
      </c>
      <c r="G186" s="91">
        <v>44.09852130454274</v>
      </c>
      <c r="H186" s="91">
        <v>39.99839716402228</v>
      </c>
      <c r="I186" s="91">
        <v>41.3236774070475</v>
      </c>
      <c r="J186" s="91">
        <v>44.171626614576155</v>
      </c>
      <c r="K186" s="91">
        <v>67.56933279523687</v>
      </c>
      <c r="L186" s="91">
        <v>64.06417943947811</v>
      </c>
      <c r="M186" s="91">
        <v>53.83204443052189</v>
      </c>
    </row>
    <row r="187" spans="1:13" ht="12.75">
      <c r="A187" s="40" t="s">
        <v>129</v>
      </c>
      <c r="B187" s="91">
        <v>29</v>
      </c>
      <c r="C187" s="91">
        <v>75.25308777325093</v>
      </c>
      <c r="D187" s="91">
        <v>6.114097262354502</v>
      </c>
      <c r="E187" s="91">
        <v>24.053902737645497</v>
      </c>
      <c r="F187" s="91">
        <v>28</v>
      </c>
      <c r="G187" s="91">
        <v>72.90169832000001</v>
      </c>
      <c r="H187" s="91">
        <v>20.54680251480726</v>
      </c>
      <c r="I187" s="91">
        <v>20.060326528692755</v>
      </c>
      <c r="J187" s="91">
        <v>29.324909686499986</v>
      </c>
      <c r="K187" s="91">
        <v>98.48473742400002</v>
      </c>
      <c r="L187" s="91">
        <v>21.115712247097957</v>
      </c>
      <c r="M187" s="91">
        <v>46.553347522902</v>
      </c>
    </row>
    <row r="188" spans="1:13" ht="12.75">
      <c r="A188" s="40" t="s">
        <v>130</v>
      </c>
      <c r="B188" s="91">
        <v>20</v>
      </c>
      <c r="C188" s="91">
        <v>29.671857219999993</v>
      </c>
      <c r="D188" s="91">
        <v>20.16875160999997</v>
      </c>
      <c r="E188" s="91">
        <v>28.345248390000034</v>
      </c>
      <c r="F188" s="91">
        <v>31</v>
      </c>
      <c r="G188" s="91">
        <v>30.539031070000007</v>
      </c>
      <c r="H188" s="91">
        <v>15.65276743</v>
      </c>
      <c r="I188" s="91">
        <v>22.452111489999997</v>
      </c>
      <c r="J188" s="91">
        <v>25.014936559999995</v>
      </c>
      <c r="K188" s="91">
        <v>40.251534454138714</v>
      </c>
      <c r="L188" s="91">
        <v>13.65750322</v>
      </c>
      <c r="M188" s="91">
        <v>16.689288594999994</v>
      </c>
    </row>
    <row r="189" spans="1:13" ht="12.75">
      <c r="A189" s="40" t="s">
        <v>127</v>
      </c>
      <c r="B189" s="91"/>
      <c r="C189" s="91">
        <v>-0.3718857220770633</v>
      </c>
      <c r="D189" s="91">
        <v>0.009801</v>
      </c>
      <c r="E189" s="91">
        <v>0.085199</v>
      </c>
      <c r="F189" s="91">
        <v>0</v>
      </c>
      <c r="G189" s="91">
        <v>0.9350515399999618</v>
      </c>
      <c r="H189" s="91">
        <v>0.07604799</v>
      </c>
      <c r="I189" s="91">
        <v>1.790338269999997</v>
      </c>
      <c r="J189" s="91">
        <v>-1.489289439999997</v>
      </c>
      <c r="K189" s="91">
        <v>0.40647253</v>
      </c>
      <c r="L189" s="91">
        <v>0.01153101</v>
      </c>
      <c r="M189" s="91">
        <v>0.10968019999999999</v>
      </c>
    </row>
    <row r="190" spans="1:13" ht="13.5" thickBot="1">
      <c r="A190" s="53"/>
      <c r="B190" s="95">
        <v>68</v>
      </c>
      <c r="C190" s="95">
        <v>131.54503402533427</v>
      </c>
      <c r="D190" s="95">
        <v>42.704738786071424</v>
      </c>
      <c r="E190" s="95">
        <v>77.99226121392859</v>
      </c>
      <c r="F190" s="95">
        <v>83</v>
      </c>
      <c r="G190" s="95">
        <v>148.47430223454273</v>
      </c>
      <c r="H190" s="95">
        <v>76.27401509882955</v>
      </c>
      <c r="I190" s="95">
        <v>85.62645369574024</v>
      </c>
      <c r="J190" s="95">
        <v>97.02218342107614</v>
      </c>
      <c r="K190" s="95">
        <v>206.71207720337563</v>
      </c>
      <c r="L190" s="95">
        <v>98.84892591657606</v>
      </c>
      <c r="M190" s="95">
        <v>117.18436074842388</v>
      </c>
    </row>
    <row r="191" spans="1:13" ht="6" customHeight="1" thickTop="1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</row>
    <row r="194" spans="1:6" ht="12.75">
      <c r="A194" s="108"/>
      <c r="B194" s="108"/>
      <c r="C194" s="108"/>
      <c r="D194" s="108"/>
      <c r="E194" s="108"/>
      <c r="F194" s="108"/>
    </row>
    <row r="195" spans="1:6" ht="12.75">
      <c r="A195" s="113" t="s">
        <v>17</v>
      </c>
      <c r="B195" s="113"/>
      <c r="C195" s="113"/>
      <c r="D195" s="113"/>
      <c r="E195" s="113"/>
      <c r="F195" s="113"/>
    </row>
    <row r="198" spans="1:13" ht="12.75">
      <c r="A198" s="47" t="s">
        <v>174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</row>
    <row r="199" spans="1:13" ht="13.5" thickBot="1">
      <c r="A199" s="48"/>
      <c r="B199" s="44">
        <v>2005</v>
      </c>
      <c r="C199" s="44"/>
      <c r="D199" s="44">
        <v>2006</v>
      </c>
      <c r="E199" s="44"/>
      <c r="F199" s="44"/>
      <c r="G199" s="44"/>
      <c r="H199" s="44">
        <v>2007</v>
      </c>
      <c r="I199" s="44"/>
      <c r="J199" s="44"/>
      <c r="K199" s="44"/>
      <c r="L199" s="44">
        <v>2008</v>
      </c>
      <c r="M199" s="44"/>
    </row>
    <row r="200" spans="1:13" ht="14.25" thickBot="1" thickTop="1">
      <c r="A200" s="45"/>
      <c r="B200" s="45" t="s">
        <v>179</v>
      </c>
      <c r="C200" s="45" t="s">
        <v>175</v>
      </c>
      <c r="D200" s="45" t="s">
        <v>238</v>
      </c>
      <c r="E200" s="45" t="s">
        <v>236</v>
      </c>
      <c r="F200" s="45" t="s">
        <v>179</v>
      </c>
      <c r="G200" s="45" t="s">
        <v>175</v>
      </c>
      <c r="H200" s="45" t="s">
        <v>238</v>
      </c>
      <c r="I200" s="45" t="s">
        <v>236</v>
      </c>
      <c r="J200" s="45" t="s">
        <v>179</v>
      </c>
      <c r="K200" s="45" t="s">
        <v>175</v>
      </c>
      <c r="L200" s="45" t="s">
        <v>238</v>
      </c>
      <c r="M200" s="45" t="s">
        <v>236</v>
      </c>
    </row>
    <row r="201" spans="1:13" ht="13.5" thickTop="1">
      <c r="A201" s="39" t="s">
        <v>149</v>
      </c>
      <c r="B201" s="80" t="s">
        <v>243</v>
      </c>
      <c r="C201" s="91">
        <v>3085.707</v>
      </c>
      <c r="D201" s="80" t="s">
        <v>243</v>
      </c>
      <c r="E201" s="91">
        <v>3076.929</v>
      </c>
      <c r="F201" s="91">
        <v>2393.634</v>
      </c>
      <c r="G201" s="91">
        <v>2413.48729022</v>
      </c>
      <c r="H201" s="91">
        <v>2444.90857322</v>
      </c>
      <c r="I201" s="91">
        <v>2459.00139194</v>
      </c>
      <c r="J201" s="91">
        <v>2513.88071559</v>
      </c>
      <c r="K201" s="91">
        <v>2583.72841183</v>
      </c>
      <c r="L201" s="91">
        <v>2629.16913737</v>
      </c>
      <c r="M201" s="91">
        <v>2689.08380886</v>
      </c>
    </row>
    <row r="202" spans="1:13" ht="12.75">
      <c r="A202" s="39" t="s">
        <v>162</v>
      </c>
      <c r="B202" s="90" t="s">
        <v>243</v>
      </c>
      <c r="C202" s="91">
        <v>524.29</v>
      </c>
      <c r="D202" s="90" t="s">
        <v>243</v>
      </c>
      <c r="E202" s="91">
        <v>578.194</v>
      </c>
      <c r="F202" s="91">
        <v>584.8910000000001</v>
      </c>
      <c r="G202" s="91">
        <v>452.75275780497583</v>
      </c>
      <c r="H202" s="91">
        <v>442.546116074923</v>
      </c>
      <c r="I202" s="91">
        <v>476.71464038990706</v>
      </c>
      <c r="J202" s="91">
        <v>504.7219722544705</v>
      </c>
      <c r="K202" s="91">
        <v>566.3550925227405</v>
      </c>
      <c r="L202" s="91">
        <v>679.1570686411047</v>
      </c>
      <c r="M202" s="91">
        <v>893.96428222</v>
      </c>
    </row>
    <row r="203" spans="1:13" ht="12.75">
      <c r="A203" s="40" t="s">
        <v>163</v>
      </c>
      <c r="B203" s="90" t="s">
        <v>243</v>
      </c>
      <c r="C203" s="91">
        <v>-153.88099999999997</v>
      </c>
      <c r="D203" s="90" t="s">
        <v>243</v>
      </c>
      <c r="E203" s="91">
        <v>-234.193</v>
      </c>
      <c r="F203" s="91">
        <v>-212.27108</v>
      </c>
      <c r="G203" s="91">
        <v>-149.36877004</v>
      </c>
      <c r="H203" s="91">
        <v>-192.12657955999998</v>
      </c>
      <c r="I203" s="91">
        <v>-183.51090785</v>
      </c>
      <c r="J203" s="91">
        <v>-131.26603097000003</v>
      </c>
      <c r="K203" s="91">
        <v>-170.04376437000002</v>
      </c>
      <c r="L203" s="91">
        <v>-235.37514822999995</v>
      </c>
      <c r="M203" s="91">
        <v>-319.26782639</v>
      </c>
    </row>
    <row r="204" spans="1:13" ht="12.75">
      <c r="A204" s="40" t="s">
        <v>164</v>
      </c>
      <c r="B204" s="90" t="s">
        <v>243</v>
      </c>
      <c r="C204" s="91">
        <v>121.246</v>
      </c>
      <c r="D204" s="90" t="s">
        <v>243</v>
      </c>
      <c r="E204" s="91">
        <v>78.41699999999996</v>
      </c>
      <c r="F204" s="91">
        <v>261.0650800000001</v>
      </c>
      <c r="G204" s="91">
        <v>206.71084205502422</v>
      </c>
      <c r="H204" s="91">
        <v>194.16165412507684</v>
      </c>
      <c r="I204" s="91">
        <v>351.71330507009293</v>
      </c>
      <c r="J204" s="91">
        <v>201.7954118255295</v>
      </c>
      <c r="K204" s="91">
        <v>180.4052619772593</v>
      </c>
      <c r="L204" s="91">
        <v>120.69860044889501</v>
      </c>
      <c r="M204" s="91">
        <v>355.2027697599998</v>
      </c>
    </row>
    <row r="205" spans="1:13" ht="13.5" thickBot="1">
      <c r="A205" s="40"/>
      <c r="B205" s="102" t="s">
        <v>243</v>
      </c>
      <c r="C205" s="95">
        <v>3577.362</v>
      </c>
      <c r="D205" s="102" t="s">
        <v>243</v>
      </c>
      <c r="E205" s="95">
        <v>3499.3469999999998</v>
      </c>
      <c r="F205" s="95">
        <v>3027.3190000000004</v>
      </c>
      <c r="G205" s="95">
        <v>2923.58212004</v>
      </c>
      <c r="H205" s="95">
        <v>2889.4897638599996</v>
      </c>
      <c r="I205" s="95">
        <v>3103.91842955</v>
      </c>
      <c r="J205" s="95">
        <v>3089.1320686999998</v>
      </c>
      <c r="K205" s="95">
        <v>3160.4450019599994</v>
      </c>
      <c r="L205" s="95">
        <v>3193.6496582299997</v>
      </c>
      <c r="M205" s="95">
        <v>3618.9830344499996</v>
      </c>
    </row>
    <row r="206" spans="1:19" ht="6" customHeight="1" thickTop="1">
      <c r="A206" s="120"/>
      <c r="B206" s="141"/>
      <c r="C206" s="121"/>
      <c r="D206" s="141"/>
      <c r="E206" s="121"/>
      <c r="F206" s="121"/>
      <c r="G206" s="121"/>
      <c r="H206" s="142"/>
      <c r="I206" s="121"/>
      <c r="J206" s="121"/>
      <c r="K206" s="121"/>
      <c r="L206" s="121"/>
      <c r="M206" s="121"/>
      <c r="P206" s="125"/>
      <c r="Q206" s="125"/>
      <c r="R206" s="125"/>
      <c r="S206" s="143"/>
    </row>
    <row r="207" spans="1:13" ht="12.75">
      <c r="A207" s="40" t="s">
        <v>138</v>
      </c>
      <c r="B207" s="90" t="s">
        <v>243</v>
      </c>
      <c r="C207" s="91">
        <v>257.38952810999996</v>
      </c>
      <c r="D207" s="90" t="s">
        <v>243</v>
      </c>
      <c r="E207" s="91">
        <v>266.744</v>
      </c>
      <c r="F207" s="91">
        <v>610.10781651</v>
      </c>
      <c r="G207" s="91">
        <v>586.51593994</v>
      </c>
      <c r="H207" s="91">
        <v>353.19439274</v>
      </c>
      <c r="I207" s="91">
        <v>600.006</v>
      </c>
      <c r="J207" s="91">
        <v>358.05461364</v>
      </c>
      <c r="K207" s="91">
        <v>335.7669774</v>
      </c>
      <c r="L207" s="91">
        <v>260.26410456</v>
      </c>
      <c r="M207" s="91">
        <v>644.29165623</v>
      </c>
    </row>
    <row r="208" spans="1:13" ht="12.75">
      <c r="A208" s="40" t="s">
        <v>137</v>
      </c>
      <c r="B208" s="90" t="s">
        <v>243</v>
      </c>
      <c r="C208" s="91">
        <v>1091.7558879300002</v>
      </c>
      <c r="D208" s="90" t="s">
        <v>243</v>
      </c>
      <c r="E208" s="91">
        <v>993.535</v>
      </c>
      <c r="F208" s="91">
        <v>530.6921446599999</v>
      </c>
      <c r="G208" s="91">
        <v>512.8605220100001</v>
      </c>
      <c r="H208" s="91">
        <v>508.5969241799999</v>
      </c>
      <c r="I208" s="91">
        <v>499.20861972</v>
      </c>
      <c r="J208" s="91">
        <v>491.91606813</v>
      </c>
      <c r="K208" s="91">
        <v>505.48392757999994</v>
      </c>
      <c r="L208" s="91">
        <v>499.45255563999996</v>
      </c>
      <c r="M208" s="91">
        <v>493.27496418</v>
      </c>
    </row>
    <row r="209" spans="1:13" ht="12.75">
      <c r="A209" s="41" t="s">
        <v>139</v>
      </c>
      <c r="B209" s="102" t="s">
        <v>243</v>
      </c>
      <c r="C209" s="95">
        <v>1349.14541604</v>
      </c>
      <c r="D209" s="102" t="s">
        <v>243</v>
      </c>
      <c r="E209" s="95">
        <v>1260.279</v>
      </c>
      <c r="F209" s="95">
        <v>1140.79996117</v>
      </c>
      <c r="G209" s="95">
        <v>1099.37646195</v>
      </c>
      <c r="H209" s="95">
        <v>861.7913169199999</v>
      </c>
      <c r="I209" s="95">
        <v>1099.21461972</v>
      </c>
      <c r="J209" s="95">
        <v>849.97068177</v>
      </c>
      <c r="K209" s="95">
        <v>841.2509049799999</v>
      </c>
      <c r="L209" s="95">
        <v>759.7166602</v>
      </c>
      <c r="M209" s="95">
        <v>1137.5666204099998</v>
      </c>
    </row>
    <row r="210" spans="1:13" ht="12.75">
      <c r="A210" s="40" t="s">
        <v>140</v>
      </c>
      <c r="B210" s="90" t="s">
        <v>243</v>
      </c>
      <c r="C210" s="91">
        <v>157.63428531</v>
      </c>
      <c r="D210" s="90" t="s">
        <v>243</v>
      </c>
      <c r="E210" s="91">
        <v>275.596</v>
      </c>
      <c r="F210" s="91">
        <v>119.48935505</v>
      </c>
      <c r="G210" s="91">
        <v>212.46822638999998</v>
      </c>
      <c r="H210" s="91">
        <v>152.45055098</v>
      </c>
      <c r="I210" s="91">
        <v>181.672</v>
      </c>
      <c r="J210" s="91">
        <v>132.26362036</v>
      </c>
      <c r="K210" s="91">
        <v>107.17576617</v>
      </c>
      <c r="L210" s="91">
        <v>161.88915361000002</v>
      </c>
      <c r="M210" s="91">
        <v>325.10547276</v>
      </c>
    </row>
    <row r="211" spans="1:13" ht="12.75">
      <c r="A211" s="41" t="s">
        <v>141</v>
      </c>
      <c r="B211" s="102" t="s">
        <v>243</v>
      </c>
      <c r="C211" s="95">
        <v>1191.51113073</v>
      </c>
      <c r="D211" s="102" t="s">
        <v>243</v>
      </c>
      <c r="E211" s="95">
        <v>984.683</v>
      </c>
      <c r="F211" s="95">
        <v>1021.31060612</v>
      </c>
      <c r="G211" s="95">
        <v>886.9082355600001</v>
      </c>
      <c r="H211" s="95">
        <v>709.3407659399999</v>
      </c>
      <c r="I211" s="95">
        <v>917.54261972</v>
      </c>
      <c r="J211" s="95">
        <v>717.70706141</v>
      </c>
      <c r="K211" s="95">
        <v>734.0751388099999</v>
      </c>
      <c r="L211" s="95">
        <v>597.82750659</v>
      </c>
      <c r="M211" s="95">
        <v>812.4611476499998</v>
      </c>
    </row>
    <row r="212" spans="1:13" ht="12.75">
      <c r="A212" s="41" t="s">
        <v>136</v>
      </c>
      <c r="B212" s="102" t="s">
        <v>243</v>
      </c>
      <c r="C212" s="95">
        <v>2385.85344833</v>
      </c>
      <c r="D212" s="102" t="s">
        <v>243</v>
      </c>
      <c r="E212" s="95">
        <v>2514.664</v>
      </c>
      <c r="F212" s="95">
        <v>2006.006759599999</v>
      </c>
      <c r="G212" s="95">
        <v>2036.6738844799982</v>
      </c>
      <c r="H212" s="95">
        <v>2180.14899793</v>
      </c>
      <c r="I212" s="95">
        <v>2186.3318482199993</v>
      </c>
      <c r="J212" s="95">
        <v>2371.425007289999</v>
      </c>
      <c r="K212" s="95">
        <v>2426.3164449099977</v>
      </c>
      <c r="L212" s="95">
        <v>2595.7553788699975</v>
      </c>
      <c r="M212" s="95">
        <v>2806.521473289999</v>
      </c>
    </row>
    <row r="213" spans="1:13" ht="13.5" thickBot="1">
      <c r="A213" s="104" t="s">
        <v>148</v>
      </c>
      <c r="B213" s="102" t="s">
        <v>243</v>
      </c>
      <c r="C213" s="95">
        <v>3577.3645790600003</v>
      </c>
      <c r="D213" s="102" t="s">
        <v>243</v>
      </c>
      <c r="E213" s="95">
        <v>3499.347</v>
      </c>
      <c r="F213" s="95">
        <v>3027.317365719999</v>
      </c>
      <c r="G213" s="95">
        <v>2923.5821200399982</v>
      </c>
      <c r="H213" s="95">
        <v>2889.48976387</v>
      </c>
      <c r="I213" s="95">
        <v>3103.8744679399992</v>
      </c>
      <c r="J213" s="95">
        <v>3089.132068699999</v>
      </c>
      <c r="K213" s="95">
        <v>3160.3915837199975</v>
      </c>
      <c r="L213" s="95">
        <v>3193.5828854599977</v>
      </c>
      <c r="M213" s="95">
        <v>3618.982620939999</v>
      </c>
    </row>
    <row r="214" spans="1:19" ht="6" customHeight="1" thickTop="1">
      <c r="A214" s="120"/>
      <c r="B214" s="141"/>
      <c r="C214" s="121"/>
      <c r="D214" s="141"/>
      <c r="E214" s="121"/>
      <c r="F214" s="121"/>
      <c r="G214" s="121"/>
      <c r="H214" s="121"/>
      <c r="I214" s="121"/>
      <c r="J214" s="121"/>
      <c r="K214" s="121"/>
      <c r="L214" s="121"/>
      <c r="M214" s="121"/>
      <c r="P214" s="125"/>
      <c r="Q214" s="125"/>
      <c r="R214" s="125"/>
      <c r="S214" s="143"/>
    </row>
    <row r="215" spans="1:13" ht="13.5" thickBot="1">
      <c r="A215" s="40" t="s">
        <v>302</v>
      </c>
      <c r="B215" s="56" t="s">
        <v>243</v>
      </c>
      <c r="C215" s="56">
        <v>0.4994066720921225</v>
      </c>
      <c r="D215" s="56" t="s">
        <v>243</v>
      </c>
      <c r="E215" s="56">
        <v>0.3915763696462032</v>
      </c>
      <c r="F215" s="56">
        <v>0.5091262037041445</v>
      </c>
      <c r="G215" s="56">
        <v>0.43546894881820747</v>
      </c>
      <c r="H215" s="56">
        <v>0.325363434615479</v>
      </c>
      <c r="I215" s="56">
        <v>0.41967216480289427</v>
      </c>
      <c r="J215" s="56">
        <v>0.3025457398106329</v>
      </c>
      <c r="K215" s="56">
        <v>0.3025471555245671</v>
      </c>
      <c r="L215" s="56">
        <v>0.23030964761026537</v>
      </c>
      <c r="M215" s="56">
        <v>0.2894904440896996</v>
      </c>
    </row>
    <row r="216" spans="1:13" ht="6" customHeight="1" thickTop="1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</row>
  </sheetData>
  <hyperlinks>
    <hyperlink ref="A6" location="'Financial Review'!A17:M59" display="Profit and Loss account"/>
    <hyperlink ref="A7" location="'Financial Review'!A62:M161" display="Profit and loss account items"/>
    <hyperlink ref="A8" location="'Financial Review'!A63:M74" display="Sales and Services Rendered"/>
    <hyperlink ref="A9" location="'Financial Review'!A78:M87" display="Operating expenses"/>
    <hyperlink ref="A10" location="'Financial Review'!A92:M106" display="Depreciations"/>
    <hyperlink ref="A16" location="'Financial Review'!A195:M216" display="Balance Sheet"/>
    <hyperlink ref="I5" location="'Table of Contents'!A5" display="Table of Contents"/>
    <hyperlink ref="A11" location="'Financial Review'!A109:M123" display="Provisions"/>
    <hyperlink ref="A12" location="'Financial Review'!A126:M134" display="Other net operating revenue"/>
    <hyperlink ref="A13" location="'Financial Review'!A138:M152" display="Income Tax"/>
    <hyperlink ref="A15" location="'Financial Review'!A181:M191" display="Capital expenditures"/>
    <hyperlink ref="A14" location="'Financial Review'!A154:M177" display="Cash Flow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70" r:id="rId2"/>
  <rowBreaks count="2" manualBreakCount="2">
    <brk id="90" max="12" man="1"/>
    <brk id="179" max="12" man="1"/>
  </rowBreaks>
  <colBreaks count="1" manualBreakCount="1">
    <brk id="18" max="9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4:Y22"/>
  <sheetViews>
    <sheetView showGridLines="0" view="pageBreakPreview" zoomScaleSheetLayoutView="100" workbookViewId="0" topLeftCell="H1">
      <selection activeCell="V16" sqref="V16"/>
    </sheetView>
  </sheetViews>
  <sheetFormatPr defaultColWidth="9.140625" defaultRowHeight="12.75"/>
  <cols>
    <col min="1" max="1" width="15.57421875" style="1" customWidth="1"/>
    <col min="2" max="16384" width="9.140625" style="1" customWidth="1"/>
  </cols>
  <sheetData>
    <row r="1" ht="12.75"/>
    <row r="2" ht="12.75"/>
    <row r="3" ht="12.75"/>
    <row r="4" spans="13:19" ht="12.75">
      <c r="M4" s="96" t="s">
        <v>26</v>
      </c>
      <c r="N4" s="15"/>
      <c r="O4" s="15"/>
      <c r="P4" s="15"/>
      <c r="Q4" s="15"/>
      <c r="R4" s="15"/>
      <c r="S4" s="15"/>
    </row>
    <row r="5" spans="1:11" ht="12.75">
      <c r="A5" s="108" t="s">
        <v>254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ht="12.75"/>
    <row r="8" spans="1:11" ht="13.5">
      <c r="A8" s="7" t="s">
        <v>254</v>
      </c>
      <c r="B8" s="9"/>
      <c r="C8" s="9"/>
      <c r="D8" s="9"/>
      <c r="E8" s="9"/>
      <c r="F8" s="9"/>
      <c r="G8" s="9"/>
      <c r="H8" s="9"/>
      <c r="I8" s="9"/>
      <c r="J8" s="9"/>
      <c r="K8" s="9"/>
    </row>
    <row r="10" spans="1:25" ht="12.75">
      <c r="A10" s="47" t="s">
        <v>122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ht="13.5" thickBot="1">
      <c r="A11" s="37"/>
      <c r="B11" s="44">
        <v>2005</v>
      </c>
      <c r="C11" s="78"/>
      <c r="D11" s="44"/>
      <c r="E11" s="44"/>
      <c r="F11" s="44">
        <v>2006</v>
      </c>
      <c r="G11" s="78"/>
      <c r="H11" s="78"/>
      <c r="I11" s="78"/>
      <c r="J11" s="78"/>
      <c r="K11" s="78"/>
      <c r="L11" s="44"/>
      <c r="M11" s="44"/>
      <c r="N11" s="44">
        <v>2007</v>
      </c>
      <c r="O11" s="44"/>
      <c r="P11" s="44"/>
      <c r="Q11" s="44"/>
      <c r="R11" s="44"/>
      <c r="S11" s="44"/>
      <c r="T11" s="44"/>
      <c r="U11" s="44"/>
      <c r="V11" s="44">
        <v>2008</v>
      </c>
      <c r="W11" s="44"/>
      <c r="X11" s="44"/>
      <c r="Y11" s="44"/>
    </row>
    <row r="12" spans="1:25" ht="14.25" thickBot="1" thickTop="1">
      <c r="A12" s="38"/>
      <c r="B12" s="75" t="s">
        <v>235</v>
      </c>
      <c r="C12" s="81"/>
      <c r="D12" s="75" t="s">
        <v>169</v>
      </c>
      <c r="E12" s="75"/>
      <c r="F12" s="75" t="s">
        <v>240</v>
      </c>
      <c r="G12" s="75"/>
      <c r="H12" s="75" t="s">
        <v>237</v>
      </c>
      <c r="I12" s="81"/>
      <c r="J12" s="75" t="s">
        <v>235</v>
      </c>
      <c r="K12" s="81"/>
      <c r="L12" s="75" t="s">
        <v>169</v>
      </c>
      <c r="M12" s="75"/>
      <c r="N12" s="75" t="s">
        <v>240</v>
      </c>
      <c r="O12" s="75"/>
      <c r="P12" s="75" t="s">
        <v>237</v>
      </c>
      <c r="Q12" s="75"/>
      <c r="R12" s="75" t="s">
        <v>235</v>
      </c>
      <c r="S12" s="75"/>
      <c r="T12" s="75" t="s">
        <v>169</v>
      </c>
      <c r="U12" s="75"/>
      <c r="V12" s="75" t="s">
        <v>240</v>
      </c>
      <c r="W12" s="75"/>
      <c r="X12" s="75" t="s">
        <v>237</v>
      </c>
      <c r="Y12" s="75"/>
    </row>
    <row r="13" spans="1:25" ht="13.5" thickTop="1">
      <c r="A13" s="43"/>
      <c r="B13" s="77" t="s">
        <v>229</v>
      </c>
      <c r="C13" s="77" t="s">
        <v>230</v>
      </c>
      <c r="D13" s="77" t="s">
        <v>229</v>
      </c>
      <c r="E13" s="77" t="s">
        <v>230</v>
      </c>
      <c r="F13" s="77" t="s">
        <v>229</v>
      </c>
      <c r="G13" s="77" t="s">
        <v>230</v>
      </c>
      <c r="H13" s="77" t="s">
        <v>229</v>
      </c>
      <c r="I13" s="77" t="s">
        <v>230</v>
      </c>
      <c r="J13" s="77" t="s">
        <v>229</v>
      </c>
      <c r="K13" s="77" t="s">
        <v>230</v>
      </c>
      <c r="L13" s="77" t="s">
        <v>229</v>
      </c>
      <c r="M13" s="77" t="s">
        <v>230</v>
      </c>
      <c r="N13" s="77" t="s">
        <v>229</v>
      </c>
      <c r="O13" s="76" t="s">
        <v>230</v>
      </c>
      <c r="P13" s="77" t="s">
        <v>229</v>
      </c>
      <c r="Q13" s="76" t="s">
        <v>230</v>
      </c>
      <c r="R13" s="77" t="s">
        <v>229</v>
      </c>
      <c r="S13" s="76" t="s">
        <v>230</v>
      </c>
      <c r="T13" s="77" t="s">
        <v>229</v>
      </c>
      <c r="U13" s="76" t="s">
        <v>230</v>
      </c>
      <c r="V13" s="77" t="s">
        <v>229</v>
      </c>
      <c r="W13" s="76" t="s">
        <v>230</v>
      </c>
      <c r="X13" s="77" t="s">
        <v>229</v>
      </c>
      <c r="Y13" s="76" t="s">
        <v>230</v>
      </c>
    </row>
    <row r="14" spans="1:25" ht="12.75">
      <c r="A14" s="39" t="s">
        <v>82</v>
      </c>
      <c r="B14" s="90" t="s">
        <v>243</v>
      </c>
      <c r="C14" s="90" t="s">
        <v>243</v>
      </c>
      <c r="D14" s="91">
        <v>0</v>
      </c>
      <c r="E14" s="91">
        <v>309.76</v>
      </c>
      <c r="F14" s="90" t="s">
        <v>243</v>
      </c>
      <c r="G14" s="90" t="s">
        <v>243</v>
      </c>
      <c r="H14" s="91">
        <v>49.88</v>
      </c>
      <c r="I14" s="91">
        <v>259.88</v>
      </c>
      <c r="J14" s="91">
        <v>49.87978971</v>
      </c>
      <c r="K14" s="91">
        <v>259.87978971</v>
      </c>
      <c r="L14" s="91">
        <v>20.43487952</v>
      </c>
      <c r="M14" s="91">
        <v>225.7724484</v>
      </c>
      <c r="N14" s="91">
        <v>20.43487952</v>
      </c>
      <c r="O14" s="91">
        <v>225.7724484</v>
      </c>
      <c r="P14" s="91">
        <v>0</v>
      </c>
      <c r="Q14" s="91">
        <v>225.7724484</v>
      </c>
      <c r="R14" s="91">
        <v>0</v>
      </c>
      <c r="S14" s="91">
        <v>225.7724484</v>
      </c>
      <c r="T14" s="91">
        <v>0</v>
      </c>
      <c r="U14" s="91">
        <v>225.7724484</v>
      </c>
      <c r="V14" s="91">
        <v>0</v>
      </c>
      <c r="W14" s="91">
        <v>225.7724484</v>
      </c>
      <c r="X14" s="91">
        <v>210</v>
      </c>
      <c r="Y14" s="91">
        <v>15.772448400000002</v>
      </c>
    </row>
    <row r="15" spans="1:25" ht="12.75">
      <c r="A15" s="39" t="s">
        <v>231</v>
      </c>
      <c r="B15" s="90" t="s">
        <v>243</v>
      </c>
      <c r="C15" s="90" t="s">
        <v>243</v>
      </c>
      <c r="D15" s="91">
        <v>207.39</v>
      </c>
      <c r="E15" s="91">
        <v>781.996</v>
      </c>
      <c r="F15" s="90" t="s">
        <v>243</v>
      </c>
      <c r="G15" s="90" t="s">
        <v>243</v>
      </c>
      <c r="H15" s="91">
        <v>211.864</v>
      </c>
      <c r="I15" s="91">
        <v>733.655</v>
      </c>
      <c r="J15" s="91">
        <v>272.72802679999995</v>
      </c>
      <c r="K15" s="91">
        <v>270.81235495</v>
      </c>
      <c r="L15" s="91">
        <v>291.08106042</v>
      </c>
      <c r="M15" s="91">
        <v>287.08807361000004</v>
      </c>
      <c r="N15" s="91">
        <v>232.75951322000003</v>
      </c>
      <c r="O15" s="91">
        <v>282.82447577999994</v>
      </c>
      <c r="P15" s="91">
        <v>324.7071178399999</v>
      </c>
      <c r="Q15" s="91">
        <v>273.43617132</v>
      </c>
      <c r="R15" s="91">
        <v>223.05461364</v>
      </c>
      <c r="S15" s="91">
        <v>266.14361972999995</v>
      </c>
      <c r="T15" s="91">
        <v>170.76697739999997</v>
      </c>
      <c r="U15" s="91">
        <v>279.71147917999997</v>
      </c>
      <c r="V15" s="91">
        <v>155.26410456000002</v>
      </c>
      <c r="W15" s="91">
        <v>273.68010724</v>
      </c>
      <c r="X15" s="91">
        <v>234.29165622999994</v>
      </c>
      <c r="Y15" s="91">
        <v>267.50251578</v>
      </c>
    </row>
    <row r="16" spans="1:25" ht="12.75">
      <c r="A16" s="39" t="s">
        <v>232</v>
      </c>
      <c r="B16" s="80" t="s">
        <v>243</v>
      </c>
      <c r="C16" s="103" t="s">
        <v>243</v>
      </c>
      <c r="D16" s="80">
        <v>50</v>
      </c>
      <c r="E16" s="100">
        <v>0</v>
      </c>
      <c r="F16" s="80" t="s">
        <v>243</v>
      </c>
      <c r="G16" s="103" t="s">
        <v>243</v>
      </c>
      <c r="H16" s="80">
        <v>5</v>
      </c>
      <c r="I16" s="91">
        <v>0</v>
      </c>
      <c r="J16" s="101">
        <v>287.5</v>
      </c>
      <c r="K16" s="91"/>
      <c r="L16" s="91">
        <v>275</v>
      </c>
      <c r="M16" s="91">
        <v>0</v>
      </c>
      <c r="N16" s="80">
        <v>100</v>
      </c>
      <c r="O16" s="91">
        <v>0</v>
      </c>
      <c r="P16" s="91">
        <v>275</v>
      </c>
      <c r="Q16" s="91">
        <v>0</v>
      </c>
      <c r="R16" s="91">
        <v>135</v>
      </c>
      <c r="S16" s="91">
        <v>0</v>
      </c>
      <c r="T16" s="91">
        <v>165</v>
      </c>
      <c r="U16" s="91">
        <v>0</v>
      </c>
      <c r="V16" s="91">
        <v>105</v>
      </c>
      <c r="W16" s="91">
        <v>0</v>
      </c>
      <c r="X16" s="91">
        <v>200</v>
      </c>
      <c r="Y16" s="91">
        <v>210</v>
      </c>
    </row>
    <row r="17" spans="1:25" ht="12.75">
      <c r="A17" s="39" t="s">
        <v>140</v>
      </c>
      <c r="B17" s="103" t="s">
        <v>243</v>
      </c>
      <c r="C17" s="103" t="s">
        <v>243</v>
      </c>
      <c r="D17" s="100">
        <f>165649/-1000</f>
        <v>-165.649</v>
      </c>
      <c r="E17" s="100">
        <v>0</v>
      </c>
      <c r="F17" s="103" t="s">
        <v>243</v>
      </c>
      <c r="G17" s="103" t="s">
        <v>243</v>
      </c>
      <c r="H17" s="91">
        <v>-275.596</v>
      </c>
      <c r="I17" s="91">
        <v>0</v>
      </c>
      <c r="J17" s="91">
        <v>-119.48935505</v>
      </c>
      <c r="K17" s="91"/>
      <c r="L17" s="91">
        <v>-212.46822638999998</v>
      </c>
      <c r="M17" s="91">
        <v>0</v>
      </c>
      <c r="N17" s="91">
        <v>-152.45055098</v>
      </c>
      <c r="O17" s="91">
        <v>0</v>
      </c>
      <c r="P17" s="91">
        <v>-181.32915623</v>
      </c>
      <c r="Q17" s="91">
        <v>0</v>
      </c>
      <c r="R17" s="91">
        <v>-132.26362036</v>
      </c>
      <c r="S17" s="91">
        <v>0</v>
      </c>
      <c r="T17" s="91">
        <v>-107.17576617</v>
      </c>
      <c r="U17" s="91">
        <v>0</v>
      </c>
      <c r="V17" s="91">
        <v>-161.88915361000002</v>
      </c>
      <c r="W17" s="91">
        <v>0</v>
      </c>
      <c r="X17" s="91">
        <v>-325.10547276</v>
      </c>
      <c r="Y17" s="91">
        <v>0</v>
      </c>
    </row>
    <row r="18" spans="1:25" ht="12.75">
      <c r="A18" s="55" t="s">
        <v>233</v>
      </c>
      <c r="B18" s="164" t="s">
        <v>243</v>
      </c>
      <c r="C18" s="164"/>
      <c r="D18" s="165">
        <f>SUM(D14:E17)</f>
        <v>1183.4969999999998</v>
      </c>
      <c r="E18" s="165"/>
      <c r="F18" s="164" t="s">
        <v>243</v>
      </c>
      <c r="G18" s="164"/>
      <c r="H18" s="157">
        <f>SUM(H14:I17)</f>
        <v>984.683</v>
      </c>
      <c r="I18" s="157"/>
      <c r="J18" s="157">
        <f>SUM(J14:K17)</f>
        <v>1021.31060612</v>
      </c>
      <c r="K18" s="157"/>
      <c r="L18" s="157">
        <v>886.9082355600001</v>
      </c>
      <c r="M18" s="157"/>
      <c r="N18" s="157">
        <f>SUM(N14:O17)</f>
        <v>709.34076594</v>
      </c>
      <c r="O18" s="157"/>
      <c r="P18" s="157">
        <f>SUM(P14:Q17)</f>
        <v>917.5865813300001</v>
      </c>
      <c r="Q18" s="157"/>
      <c r="R18" s="157">
        <v>717.7070614099999</v>
      </c>
      <c r="S18" s="157">
        <v>0</v>
      </c>
      <c r="T18" s="157">
        <v>734.07513881</v>
      </c>
      <c r="U18" s="157"/>
      <c r="V18" s="157">
        <v>597.82750659</v>
      </c>
      <c r="W18" s="157"/>
      <c r="X18" s="157">
        <v>812.46114765</v>
      </c>
      <c r="Y18" s="157"/>
    </row>
    <row r="19" spans="1:25" ht="7.5" customHeight="1">
      <c r="A19" s="74"/>
      <c r="B19" s="80"/>
      <c r="C19" s="80"/>
      <c r="D19" s="80"/>
      <c r="E19" s="80"/>
      <c r="F19" s="80"/>
      <c r="G19" s="80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12.75">
      <c r="A20" s="39" t="s">
        <v>234</v>
      </c>
      <c r="B20" s="162" t="s">
        <v>243</v>
      </c>
      <c r="C20" s="162"/>
      <c r="D20" s="163">
        <v>4.96</v>
      </c>
      <c r="E20" s="163"/>
      <c r="F20" s="162" t="s">
        <v>243</v>
      </c>
      <c r="G20" s="162"/>
      <c r="H20" s="158">
        <v>4.86</v>
      </c>
      <c r="I20" s="158"/>
      <c r="J20" s="158">
        <v>2.22</v>
      </c>
      <c r="K20" s="158"/>
      <c r="L20" s="158">
        <v>2.39</v>
      </c>
      <c r="M20" s="158"/>
      <c r="N20" s="158">
        <v>3.27</v>
      </c>
      <c r="O20" s="158"/>
      <c r="P20" s="158">
        <v>2.39</v>
      </c>
      <c r="Q20" s="158"/>
      <c r="R20" s="158">
        <v>2.81426863351425</v>
      </c>
      <c r="S20" s="158"/>
      <c r="T20" s="158">
        <v>2.74922520534247</v>
      </c>
      <c r="U20" s="158"/>
      <c r="V20" s="158">
        <v>3.02523553288131</v>
      </c>
      <c r="W20" s="158"/>
      <c r="X20" s="158">
        <v>2.39</v>
      </c>
      <c r="Y20" s="158"/>
    </row>
    <row r="21" spans="1:25" ht="13.5" thickBot="1">
      <c r="A21" s="39" t="s">
        <v>302</v>
      </c>
      <c r="B21" s="160" t="s">
        <v>243</v>
      </c>
      <c r="C21" s="160"/>
      <c r="D21" s="161">
        <v>0.49604816059343176</v>
      </c>
      <c r="E21" s="161"/>
      <c r="F21" s="162" t="s">
        <v>243</v>
      </c>
      <c r="G21" s="162"/>
      <c r="H21" s="161">
        <v>0.3915763696462032</v>
      </c>
      <c r="I21" s="161"/>
      <c r="J21" s="161">
        <v>0.5091262037041445</v>
      </c>
      <c r="K21" s="161"/>
      <c r="L21" s="159">
        <v>0.43546894881820747</v>
      </c>
      <c r="M21" s="159"/>
      <c r="N21" s="161">
        <v>0.3253634346154792</v>
      </c>
      <c r="O21" s="161"/>
      <c r="P21" s="159">
        <f>P18/'Financial Statements'!G82</f>
        <v>0.4196922722765315</v>
      </c>
      <c r="Q21" s="159"/>
      <c r="R21" s="159">
        <v>0.30264801088109317</v>
      </c>
      <c r="S21" s="159"/>
      <c r="T21" s="159">
        <v>0.3025471555245671</v>
      </c>
      <c r="U21" s="159"/>
      <c r="V21" s="159">
        <v>0.23030964761026537</v>
      </c>
      <c r="W21" s="159"/>
      <c r="X21" s="159">
        <v>0.2894904440896996</v>
      </c>
      <c r="Y21" s="159"/>
    </row>
    <row r="22" spans="1:25" ht="6" customHeight="1" thickTop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31" ht="6" customHeight="1"/>
    <row r="47" ht="6" customHeight="1"/>
  </sheetData>
  <mergeCells count="36">
    <mergeCell ref="V18:W18"/>
    <mergeCell ref="V20:W20"/>
    <mergeCell ref="V21:W21"/>
    <mergeCell ref="R20:S20"/>
    <mergeCell ref="R21:S21"/>
    <mergeCell ref="T18:U18"/>
    <mergeCell ref="T20:U20"/>
    <mergeCell ref="T21:U21"/>
    <mergeCell ref="B18:C18"/>
    <mergeCell ref="F18:G18"/>
    <mergeCell ref="P18:Q18"/>
    <mergeCell ref="N18:O18"/>
    <mergeCell ref="D18:E18"/>
    <mergeCell ref="H18:I18"/>
    <mergeCell ref="J18:K18"/>
    <mergeCell ref="L20:M20"/>
    <mergeCell ref="L21:M21"/>
    <mergeCell ref="L18:M18"/>
    <mergeCell ref="R18:S18"/>
    <mergeCell ref="P20:Q20"/>
    <mergeCell ref="F20:G20"/>
    <mergeCell ref="H20:I20"/>
    <mergeCell ref="J20:K20"/>
    <mergeCell ref="F21:G21"/>
    <mergeCell ref="H21:I21"/>
    <mergeCell ref="J21:K21"/>
    <mergeCell ref="X18:Y18"/>
    <mergeCell ref="X20:Y20"/>
    <mergeCell ref="X21:Y21"/>
    <mergeCell ref="B21:C21"/>
    <mergeCell ref="D21:E21"/>
    <mergeCell ref="P21:Q21"/>
    <mergeCell ref="N20:O20"/>
    <mergeCell ref="N21:O21"/>
    <mergeCell ref="B20:C20"/>
    <mergeCell ref="D20:E20"/>
  </mergeCells>
  <hyperlinks>
    <hyperlink ref="M4" location="'Table of Contents'!A5" display="Table of Contents"/>
    <hyperlink ref="A5" location="Debt_detail!A8:Y22" display="Debt detail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5:Y98"/>
  <sheetViews>
    <sheetView showGridLines="0" view="pageBreakPreview" zoomScaleSheetLayoutView="100" workbookViewId="0" topLeftCell="A70">
      <selection activeCell="A112" sqref="A112"/>
    </sheetView>
  </sheetViews>
  <sheetFormatPr defaultColWidth="9.140625" defaultRowHeight="12.75"/>
  <cols>
    <col min="1" max="1" width="48.140625" style="1" bestFit="1" customWidth="1"/>
    <col min="2" max="11" width="6.7109375" style="1" customWidth="1"/>
    <col min="12" max="13" width="7.140625" style="1" customWidth="1"/>
    <col min="14" max="15" width="6.7109375" style="1" customWidth="1"/>
    <col min="16" max="16" width="6.57421875" style="1" customWidth="1"/>
    <col min="17" max="17" width="7.140625" style="1" customWidth="1"/>
    <col min="18" max="18" width="12.421875" style="1" bestFit="1" customWidth="1"/>
    <col min="19" max="16384" width="9.140625" style="1" customWidth="1"/>
  </cols>
  <sheetData>
    <row r="1" ht="12.75"/>
    <row r="2" ht="12.75"/>
    <row r="3" ht="12.75"/>
    <row r="4" ht="12.75"/>
    <row r="5" spans="1:9" ht="12.75">
      <c r="A5" s="96" t="s">
        <v>18</v>
      </c>
      <c r="B5" s="36"/>
      <c r="D5" s="2"/>
      <c r="E5" s="2"/>
      <c r="F5" s="2"/>
      <c r="I5" s="36" t="s">
        <v>26</v>
      </c>
    </row>
    <row r="6" spans="1:6" ht="12.75">
      <c r="A6" s="117" t="s">
        <v>31</v>
      </c>
      <c r="B6" s="8"/>
      <c r="C6" s="8"/>
      <c r="D6" s="8"/>
      <c r="E6" s="8"/>
      <c r="F6" s="8"/>
    </row>
    <row r="7" spans="1:6" ht="12.75">
      <c r="A7" s="117" t="s">
        <v>129</v>
      </c>
      <c r="B7" s="8"/>
      <c r="C7" s="8"/>
      <c r="D7" s="8"/>
      <c r="E7" s="8"/>
      <c r="F7" s="8"/>
    </row>
    <row r="8" spans="1:6" ht="12.75">
      <c r="A8" s="117" t="s">
        <v>130</v>
      </c>
      <c r="B8" s="8"/>
      <c r="C8" s="8"/>
      <c r="D8" s="8"/>
      <c r="E8" s="8"/>
      <c r="F8" s="8"/>
    </row>
    <row r="10" spans="1:6" ht="12.75">
      <c r="A10" s="7" t="s">
        <v>31</v>
      </c>
      <c r="B10" s="7"/>
      <c r="C10" s="7"/>
      <c r="D10" s="7"/>
      <c r="E10" s="7"/>
      <c r="F10" s="7"/>
    </row>
    <row r="12" spans="1:13" ht="12.75">
      <c r="A12" s="47" t="s">
        <v>174</v>
      </c>
      <c r="B12" s="47"/>
      <c r="C12" s="47"/>
      <c r="D12" s="47"/>
      <c r="E12" s="47"/>
      <c r="F12" s="47"/>
      <c r="G12" s="42"/>
      <c r="H12" s="42"/>
      <c r="I12" s="42"/>
      <c r="J12" s="42"/>
      <c r="K12" s="42"/>
      <c r="L12" s="42"/>
      <c r="M12" s="42"/>
    </row>
    <row r="13" spans="1:13" ht="13.5" thickBot="1">
      <c r="A13" s="37"/>
      <c r="B13" s="57">
        <v>2005</v>
      </c>
      <c r="C13" s="57"/>
      <c r="D13" s="57">
        <v>2006</v>
      </c>
      <c r="E13" s="57"/>
      <c r="F13" s="57"/>
      <c r="G13" s="57"/>
      <c r="H13" s="57">
        <v>2007</v>
      </c>
      <c r="I13" s="57"/>
      <c r="J13" s="57"/>
      <c r="K13" s="44"/>
      <c r="L13" s="44">
        <v>2008</v>
      </c>
      <c r="M13" s="44"/>
    </row>
    <row r="14" spans="1:13" ht="14.25" thickBot="1" thickTop="1">
      <c r="A14" s="45"/>
      <c r="B14" s="45" t="s">
        <v>235</v>
      </c>
      <c r="C14" s="45" t="s">
        <v>169</v>
      </c>
      <c r="D14" s="45" t="s">
        <v>240</v>
      </c>
      <c r="E14" s="45" t="s">
        <v>237</v>
      </c>
      <c r="F14" s="45" t="s">
        <v>235</v>
      </c>
      <c r="G14" s="45" t="s">
        <v>169</v>
      </c>
      <c r="H14" s="45" t="s">
        <v>240</v>
      </c>
      <c r="I14" s="45" t="s">
        <v>237</v>
      </c>
      <c r="J14" s="45" t="s">
        <v>235</v>
      </c>
      <c r="K14" s="45" t="s">
        <v>169</v>
      </c>
      <c r="L14" s="45" t="s">
        <v>240</v>
      </c>
      <c r="M14" s="45" t="s">
        <v>237</v>
      </c>
    </row>
    <row r="15" spans="1:13" ht="13.5" thickTop="1">
      <c r="A15" s="39" t="s">
        <v>276</v>
      </c>
      <c r="B15" s="91">
        <v>34.549800059999995</v>
      </c>
      <c r="C15" s="91">
        <v>1.3864988999999988</v>
      </c>
      <c r="D15" s="91">
        <v>0</v>
      </c>
      <c r="E15" s="91">
        <v>22.32435364</v>
      </c>
      <c r="F15" s="91">
        <v>50.195421579999994</v>
      </c>
      <c r="G15" s="91">
        <v>67.98915102000001</v>
      </c>
      <c r="H15" s="91">
        <v>42.13644396</v>
      </c>
      <c r="I15" s="91">
        <v>51.0975944</v>
      </c>
      <c r="J15" s="91">
        <v>52.182096899999976</v>
      </c>
      <c r="K15" s="91">
        <v>87.1227016699999</v>
      </c>
      <c r="L15" s="91">
        <v>65.24922439000001</v>
      </c>
      <c r="M15" s="91">
        <v>89.3202251600001</v>
      </c>
    </row>
    <row r="16" spans="1:13" ht="12.75">
      <c r="A16" s="55" t="s">
        <v>107</v>
      </c>
      <c r="B16" s="95">
        <v>26.64400454999999</v>
      </c>
      <c r="C16" s="95">
        <v>-18.829316979999998</v>
      </c>
      <c r="D16" s="95">
        <v>-4.384779089999999</v>
      </c>
      <c r="E16" s="95">
        <v>6.445098369999997</v>
      </c>
      <c r="F16" s="95">
        <v>33.71665194000009</v>
      </c>
      <c r="G16" s="95">
        <v>27.371599049999926</v>
      </c>
      <c r="H16" s="95">
        <v>31.244687540000005</v>
      </c>
      <c r="I16" s="95">
        <v>39.479886170000015</v>
      </c>
      <c r="J16" s="95">
        <v>47.6856123099999</v>
      </c>
      <c r="K16" s="95">
        <v>27.63126597000007</v>
      </c>
      <c r="L16" s="95">
        <v>39.10864031000011</v>
      </c>
      <c r="M16" s="95">
        <v>45.42737501000022</v>
      </c>
    </row>
    <row r="17" spans="1:13" ht="12.75">
      <c r="A17" s="40" t="s">
        <v>35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-0.00813649617</v>
      </c>
      <c r="H17" s="91">
        <v>0</v>
      </c>
      <c r="I17" s="91">
        <v>4.32078628</v>
      </c>
      <c r="J17" s="91">
        <v>-2.0079439400000005</v>
      </c>
      <c r="K17" s="91">
        <v>1.2480278100000004</v>
      </c>
      <c r="L17" s="91">
        <v>2.93711287</v>
      </c>
      <c r="M17" s="91">
        <v>6.347047300000001</v>
      </c>
    </row>
    <row r="18" spans="1:13" ht="13.5" thickBot="1">
      <c r="A18" s="41" t="s">
        <v>287</v>
      </c>
      <c r="B18" s="95">
        <v>26.64400454999999</v>
      </c>
      <c r="C18" s="95">
        <v>-18.829316979999998</v>
      </c>
      <c r="D18" s="95">
        <v>-4.384779089999999</v>
      </c>
      <c r="E18" s="95">
        <v>6.445098369999997</v>
      </c>
      <c r="F18" s="95">
        <v>33.7166519400001</v>
      </c>
      <c r="G18" s="95">
        <v>27.363462553829926</v>
      </c>
      <c r="H18" s="95">
        <v>31.244687540000005</v>
      </c>
      <c r="I18" s="95">
        <v>43.800672450000015</v>
      </c>
      <c r="J18" s="95">
        <v>45.677668369999886</v>
      </c>
      <c r="K18" s="95">
        <v>28.87929378000007</v>
      </c>
      <c r="L18" s="95">
        <v>42.04575318000011</v>
      </c>
      <c r="M18" s="95">
        <v>51.77442231000019</v>
      </c>
    </row>
    <row r="19" spans="1:13" ht="6" customHeight="1" thickTop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ht="12.75">
      <c r="A20" s="55" t="s">
        <v>170</v>
      </c>
      <c r="B20" s="98">
        <v>4.926072717391305</v>
      </c>
      <c r="C20" s="98">
        <v>4.41325</v>
      </c>
      <c r="D20" s="98">
        <v>5.187663</v>
      </c>
      <c r="E20" s="98">
        <v>6.521596813186814</v>
      </c>
      <c r="F20" s="98">
        <v>11.467629782608695</v>
      </c>
      <c r="G20" s="98">
        <v>14.598712173913043</v>
      </c>
      <c r="H20" s="98">
        <v>17.172376999999997</v>
      </c>
      <c r="I20" s="98">
        <v>16.959735494505495</v>
      </c>
      <c r="J20" s="98">
        <v>18.30934858695652</v>
      </c>
      <c r="K20" s="98">
        <v>15.714980217391304</v>
      </c>
      <c r="L20" s="98">
        <v>13.771433076923076</v>
      </c>
      <c r="M20" s="98">
        <v>15.543642857142858</v>
      </c>
    </row>
    <row r="21" spans="1:13" ht="12.75">
      <c r="A21" s="55" t="s">
        <v>272</v>
      </c>
      <c r="B21" s="98">
        <v>4.2570652173913</v>
      </c>
      <c r="C21" s="98">
        <v>3.486467391304348</v>
      </c>
      <c r="D21" s="98">
        <v>3.788748927777778</v>
      </c>
      <c r="E21" s="98">
        <v>4.609300886185244</v>
      </c>
      <c r="F21" s="98">
        <v>8.885467391304347</v>
      </c>
      <c r="G21" s="98">
        <v>11.604702804347825</v>
      </c>
      <c r="H21" s="98">
        <v>12.572226573033689</v>
      </c>
      <c r="I21" s="98">
        <v>12.342304236701981</v>
      </c>
      <c r="J21" s="98">
        <f>14495.7141668137/1000</f>
        <v>14.495714166813698</v>
      </c>
      <c r="K21" s="98">
        <v>10.598446843911718</v>
      </c>
      <c r="L21" s="98">
        <v>9.860811058741993</v>
      </c>
      <c r="M21" s="98">
        <v>11.302276403241247</v>
      </c>
    </row>
    <row r="22" spans="1:13" ht="12.75">
      <c r="A22" s="55" t="s">
        <v>274</v>
      </c>
      <c r="B22" s="98">
        <v>0.39165000000000005</v>
      </c>
      <c r="C22" s="98">
        <v>0.320755</v>
      </c>
      <c r="D22" s="98">
        <v>0.3409874035</v>
      </c>
      <c r="E22" s="98">
        <v>0.41944638064285716</v>
      </c>
      <c r="F22" s="98">
        <v>0.817463</v>
      </c>
      <c r="G22" s="98">
        <v>1.067632658</v>
      </c>
      <c r="H22" s="98">
        <v>1.131500391573032</v>
      </c>
      <c r="I22" s="98">
        <v>1.1231496855398801</v>
      </c>
      <c r="J22" s="98">
        <v>1.3336057033468622</v>
      </c>
      <c r="K22" s="98">
        <v>0.9750571096398781</v>
      </c>
      <c r="L22" s="98">
        <v>0.8973338063455213</v>
      </c>
      <c r="M22" s="98">
        <v>1.0285071526949534</v>
      </c>
    </row>
    <row r="23" spans="1:13" ht="12.75">
      <c r="A23" s="58" t="s">
        <v>40</v>
      </c>
      <c r="B23" s="93">
        <v>0.39165</v>
      </c>
      <c r="C23" s="93">
        <v>0.320755</v>
      </c>
      <c r="D23" s="93">
        <v>0.260721</v>
      </c>
      <c r="E23" s="93">
        <v>0.20400085714285712</v>
      </c>
      <c r="F23" s="93">
        <v>0.190333</v>
      </c>
      <c r="G23" s="93">
        <v>0.177567658</v>
      </c>
      <c r="H23" s="93">
        <v>0.11653768869048733</v>
      </c>
      <c r="I23" s="93">
        <v>0.11232073247273204</v>
      </c>
      <c r="J23" s="93">
        <v>0.11201296924430452</v>
      </c>
      <c r="K23" s="93">
        <v>0.1076448236675203</v>
      </c>
      <c r="L23" s="93">
        <v>0.10202559990812454</v>
      </c>
      <c r="M23" s="93">
        <v>0.10616713768158526</v>
      </c>
    </row>
    <row r="24" spans="1:25" ht="12.75">
      <c r="A24" s="58" t="s">
        <v>2</v>
      </c>
      <c r="B24" s="93">
        <v>0</v>
      </c>
      <c r="C24" s="93">
        <v>0</v>
      </c>
      <c r="D24" s="93">
        <v>0.08026640350000001</v>
      </c>
      <c r="E24" s="93">
        <v>0.208683</v>
      </c>
      <c r="F24" s="93">
        <v>0.587845</v>
      </c>
      <c r="G24" s="93">
        <v>0.851868</v>
      </c>
      <c r="H24" s="93">
        <v>0.9782608333825447</v>
      </c>
      <c r="I24" s="93">
        <v>0.9819249580671483</v>
      </c>
      <c r="J24" s="93">
        <v>1.1925859231025577</v>
      </c>
      <c r="K24" s="93">
        <v>0.838952755972358</v>
      </c>
      <c r="L24" s="93">
        <v>0.7625259673914772</v>
      </c>
      <c r="M24" s="93">
        <v>0.891422009790824</v>
      </c>
      <c r="Y24" s="11"/>
    </row>
    <row r="25" spans="1:13" ht="12.75">
      <c r="A25" s="58" t="s">
        <v>3</v>
      </c>
      <c r="B25" s="93">
        <v>0</v>
      </c>
      <c r="C25" s="93">
        <v>0</v>
      </c>
      <c r="D25" s="93">
        <v>0</v>
      </c>
      <c r="E25" s="93">
        <v>0.0067625235</v>
      </c>
      <c r="F25" s="93">
        <v>0.039285</v>
      </c>
      <c r="G25" s="93">
        <v>0.038197</v>
      </c>
      <c r="H25" s="93">
        <v>0.0367018695</v>
      </c>
      <c r="I25" s="93">
        <v>0.028903994999999995</v>
      </c>
      <c r="J25" s="93">
        <v>0.029006810999999993</v>
      </c>
      <c r="K25" s="93">
        <v>0.02845953</v>
      </c>
      <c r="L25" s="93">
        <v>0.03278223904591964</v>
      </c>
      <c r="M25" s="93">
        <v>0.030918005222544197</v>
      </c>
    </row>
    <row r="26" spans="1:13" ht="12.75">
      <c r="A26" s="39" t="s">
        <v>265</v>
      </c>
      <c r="B26" s="97" t="s">
        <v>243</v>
      </c>
      <c r="C26" s="93">
        <v>46.424</v>
      </c>
      <c r="D26" s="93">
        <v>0</v>
      </c>
      <c r="E26" s="93">
        <v>0</v>
      </c>
      <c r="F26" s="93">
        <v>69.2</v>
      </c>
      <c r="G26" s="93">
        <v>61.375118821926755</v>
      </c>
      <c r="H26" s="93">
        <v>56.12694115086476</v>
      </c>
      <c r="I26" s="93">
        <v>74.4820263806558</v>
      </c>
      <c r="J26" s="93">
        <v>66.6</v>
      </c>
      <c r="K26" s="93">
        <v>83.64837141318061</v>
      </c>
      <c r="L26" s="93">
        <v>107.53478003660209</v>
      </c>
      <c r="M26" s="93">
        <v>117.341451714857</v>
      </c>
    </row>
    <row r="27" spans="1:13" ht="12.75">
      <c r="A27" s="55" t="s">
        <v>266</v>
      </c>
      <c r="B27" s="98">
        <v>0.657</v>
      </c>
      <c r="C27" s="98">
        <v>0.905458</v>
      </c>
      <c r="D27" s="98">
        <v>0</v>
      </c>
      <c r="E27" s="98">
        <v>0</v>
      </c>
      <c r="F27" s="98">
        <v>0.93</v>
      </c>
      <c r="G27" s="98">
        <v>1.963</v>
      </c>
      <c r="H27" s="98">
        <v>0.986</v>
      </c>
      <c r="I27" s="98">
        <v>0.949832</v>
      </c>
      <c r="J27" s="98">
        <v>0.95</v>
      </c>
      <c r="K27" s="98">
        <v>1.869</v>
      </c>
      <c r="L27" s="98">
        <v>0.997301</v>
      </c>
      <c r="M27" s="98">
        <v>0.902717</v>
      </c>
    </row>
    <row r="28" spans="1:13" ht="13.5" thickBot="1">
      <c r="A28" s="55" t="s">
        <v>180</v>
      </c>
      <c r="B28" s="79" t="s">
        <v>243</v>
      </c>
      <c r="C28" s="95">
        <v>274.1452509100001</v>
      </c>
      <c r="D28" s="95">
        <v>307.15088519999983</v>
      </c>
      <c r="E28" s="95">
        <v>395.805</v>
      </c>
      <c r="F28" s="95">
        <v>412.46981454999997</v>
      </c>
      <c r="G28" s="95">
        <v>434.7301438000002</v>
      </c>
      <c r="H28" s="95">
        <v>457.6243895</v>
      </c>
      <c r="I28" s="95">
        <v>569.6752252199999</v>
      </c>
      <c r="J28" s="95">
        <v>487.3169461299989</v>
      </c>
      <c r="K28" s="95">
        <v>569.6752252199999</v>
      </c>
      <c r="L28" s="95">
        <v>634.942395129998</v>
      </c>
      <c r="M28" s="95">
        <v>700.342525669998</v>
      </c>
    </row>
    <row r="29" spans="1:13" ht="6" customHeight="1" thickTop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1" ht="15">
      <c r="A31" s="155" t="s">
        <v>332</v>
      </c>
    </row>
    <row r="32" ht="15">
      <c r="A32" s="155" t="s">
        <v>333</v>
      </c>
    </row>
    <row r="34" spans="1:6" ht="12.75">
      <c r="A34" s="7" t="s">
        <v>129</v>
      </c>
      <c r="B34" s="7"/>
      <c r="C34" s="7"/>
      <c r="D34" s="7"/>
      <c r="E34" s="7"/>
      <c r="F34" s="7"/>
    </row>
    <row r="36" spans="1:13" ht="12.75">
      <c r="A36" s="47" t="s">
        <v>174</v>
      </c>
      <c r="B36" s="47"/>
      <c r="C36" s="47"/>
      <c r="D36" s="47"/>
      <c r="E36" s="47"/>
      <c r="F36" s="47"/>
      <c r="G36" s="42"/>
      <c r="H36" s="42"/>
      <c r="I36" s="42"/>
      <c r="J36" s="42"/>
      <c r="K36" s="42"/>
      <c r="L36" s="42"/>
      <c r="M36" s="42"/>
    </row>
    <row r="37" spans="1:13" ht="13.5" thickBot="1">
      <c r="A37" s="37"/>
      <c r="B37" s="57">
        <v>2005</v>
      </c>
      <c r="C37" s="57"/>
      <c r="D37" s="57">
        <v>2006</v>
      </c>
      <c r="E37" s="57"/>
      <c r="F37" s="57"/>
      <c r="G37" s="57"/>
      <c r="H37" s="57">
        <v>2007</v>
      </c>
      <c r="I37" s="57"/>
      <c r="J37" s="57"/>
      <c r="K37" s="44"/>
      <c r="L37" s="44">
        <v>2008</v>
      </c>
      <c r="M37" s="44"/>
    </row>
    <row r="38" spans="1:13" ht="14.25" thickBot="1" thickTop="1">
      <c r="A38" s="45"/>
      <c r="B38" s="45" t="s">
        <v>235</v>
      </c>
      <c r="C38" s="45" t="s">
        <v>169</v>
      </c>
      <c r="D38" s="45" t="s">
        <v>240</v>
      </c>
      <c r="E38" s="45" t="s">
        <v>237</v>
      </c>
      <c r="F38" s="45" t="s">
        <v>235</v>
      </c>
      <c r="G38" s="45" t="s">
        <v>169</v>
      </c>
      <c r="H38" s="45" t="s">
        <v>240</v>
      </c>
      <c r="I38" s="45" t="s">
        <v>237</v>
      </c>
      <c r="J38" s="45" t="s">
        <v>235</v>
      </c>
      <c r="K38" s="45" t="s">
        <v>169</v>
      </c>
      <c r="L38" s="45" t="s">
        <v>240</v>
      </c>
      <c r="M38" s="45" t="s">
        <v>237</v>
      </c>
    </row>
    <row r="39" spans="1:13" ht="13.5" thickTop="1">
      <c r="A39" s="39" t="s">
        <v>276</v>
      </c>
      <c r="B39" s="91">
        <v>2635.1984029399996</v>
      </c>
      <c r="C39" s="91">
        <v>2894.46422175</v>
      </c>
      <c r="D39" s="91">
        <v>2656.14540973</v>
      </c>
      <c r="E39" s="91">
        <v>2785.2333503699992</v>
      </c>
      <c r="F39" s="91">
        <v>2884.279775319999</v>
      </c>
      <c r="G39" s="91">
        <v>2512.1589750400017</v>
      </c>
      <c r="H39" s="91">
        <v>2431.83893678</v>
      </c>
      <c r="I39" s="91">
        <v>2808.258531349999</v>
      </c>
      <c r="J39" s="91">
        <v>2901.8199772000007</v>
      </c>
      <c r="K39" s="91">
        <v>2973.5092029400003</v>
      </c>
      <c r="L39" s="91">
        <v>3056.48084441</v>
      </c>
      <c r="M39" s="91">
        <v>3587.5181425500004</v>
      </c>
    </row>
    <row r="40" spans="1:13" ht="12.75">
      <c r="A40" s="55" t="s">
        <v>107</v>
      </c>
      <c r="B40" s="95">
        <v>247.28492485000004</v>
      </c>
      <c r="C40" s="95">
        <v>-31.392558370001424</v>
      </c>
      <c r="D40" s="95">
        <v>85.96581669000054</v>
      </c>
      <c r="E40" s="95">
        <v>258.95625736999887</v>
      </c>
      <c r="F40" s="95">
        <v>83.60087119999912</v>
      </c>
      <c r="G40" s="95">
        <v>-61.278873689997205</v>
      </c>
      <c r="H40" s="95">
        <v>100.20872098000002</v>
      </c>
      <c r="I40" s="95">
        <v>242.43127645999846</v>
      </c>
      <c r="J40" s="95">
        <v>134.33563206000056</v>
      </c>
      <c r="K40" s="95">
        <v>179.2493847799921</v>
      </c>
      <c r="L40" s="95">
        <v>120.77819881999972</v>
      </c>
      <c r="M40" s="95">
        <v>341.17303658000134</v>
      </c>
    </row>
    <row r="41" spans="1:13" ht="12.75">
      <c r="A41" s="39" t="s">
        <v>181</v>
      </c>
      <c r="B41" s="91">
        <v>-162.09748996693042</v>
      </c>
      <c r="C41" s="91">
        <v>76.4146953640341</v>
      </c>
      <c r="D41" s="91">
        <v>-21.41951942042016</v>
      </c>
      <c r="E41" s="91">
        <v>-187.80550100496924</v>
      </c>
      <c r="F41" s="91">
        <v>79.42726295391952</v>
      </c>
      <c r="G41" s="91">
        <v>138.3839217024148</v>
      </c>
      <c r="H41" s="91">
        <v>-22.286472764165595</v>
      </c>
      <c r="I41" s="91">
        <v>-129.8413729494614</v>
      </c>
      <c r="J41" s="91">
        <v>-68.04834769098926</v>
      </c>
      <c r="K41" s="91">
        <v>-176.93072249626786</v>
      </c>
      <c r="L41" s="91">
        <v>-83.36758082547178</v>
      </c>
      <c r="M41" s="91">
        <v>-317.8454146600031</v>
      </c>
    </row>
    <row r="42" spans="1:13" ht="12.75">
      <c r="A42" s="39" t="s">
        <v>35</v>
      </c>
      <c r="B42" s="91">
        <v>1.0619999999999998</v>
      </c>
      <c r="C42" s="91">
        <v>32.743323249999996</v>
      </c>
      <c r="D42" s="91">
        <v>-2.2577780300000008</v>
      </c>
      <c r="E42" s="91">
        <v>-8.431775816279723</v>
      </c>
      <c r="F42" s="91">
        <v>-20.730415</v>
      </c>
      <c r="G42" s="91">
        <v>13.033075232449722</v>
      </c>
      <c r="H42" s="91">
        <v>-2.14613979</v>
      </c>
      <c r="I42" s="91">
        <v>2.8380146299999995</v>
      </c>
      <c r="J42" s="91">
        <v>-0.6416048100000004</v>
      </c>
      <c r="K42" s="91">
        <v>1.3280614399999995</v>
      </c>
      <c r="L42" s="91">
        <v>0.48841953999999993</v>
      </c>
      <c r="M42" s="91">
        <v>-15.87309877</v>
      </c>
    </row>
    <row r="43" spans="1:13" ht="13.5" thickBot="1">
      <c r="A43" s="55" t="s">
        <v>287</v>
      </c>
      <c r="B43" s="95">
        <v>86.24943488306963</v>
      </c>
      <c r="C43" s="95">
        <v>77.76546024403268</v>
      </c>
      <c r="D43" s="95">
        <v>62.288519239580374</v>
      </c>
      <c r="E43" s="95">
        <v>62.71898054874991</v>
      </c>
      <c r="F43" s="95">
        <v>142.29771915391865</v>
      </c>
      <c r="G43" s="95">
        <v>90.13812324486732</v>
      </c>
      <c r="H43" s="95">
        <v>75.77610842583444</v>
      </c>
      <c r="I43" s="95">
        <v>115.42791814053706</v>
      </c>
      <c r="J43" s="95">
        <v>65.6456795590113</v>
      </c>
      <c r="K43" s="95">
        <v>3.7114060137240874</v>
      </c>
      <c r="L43" s="95">
        <v>37.899037534527935</v>
      </c>
      <c r="M43" s="95">
        <v>7.454523149998277</v>
      </c>
    </row>
    <row r="44" spans="1:13" ht="6" customHeight="1" thickTop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ht="12.75">
      <c r="A45" s="40" t="s">
        <v>247</v>
      </c>
      <c r="B45" s="147" t="str">
        <f>'key Figures'!B36</f>
        <v>n.a.</v>
      </c>
      <c r="C45" s="147" t="str">
        <f>'key Figures'!C36</f>
        <v>n.a.</v>
      </c>
      <c r="D45" s="98">
        <f>'key Figures'!D36</f>
        <v>1.230377135218666</v>
      </c>
      <c r="E45" s="98">
        <f>'key Figures'!E36</f>
        <v>3.034251254697132</v>
      </c>
      <c r="F45" s="98">
        <f>'key Figures'!F36</f>
        <v>1.9367194323930494</v>
      </c>
      <c r="G45" s="98">
        <f>'key Figures'!G36</f>
        <v>0.18434051712106778</v>
      </c>
      <c r="H45" s="98">
        <f>'key Figures'!H36</f>
        <v>2.0009345225606734</v>
      </c>
      <c r="I45" s="98">
        <f>'key Figures'!I36</f>
        <v>4.98132556547479</v>
      </c>
      <c r="J45" s="98">
        <f>'key Figures'!J36</f>
        <v>2.173922453119932</v>
      </c>
      <c r="K45" s="98">
        <f>'key Figures'!K36</f>
        <v>2.156915442164243</v>
      </c>
      <c r="L45" s="98">
        <f>'key Figures'!L36</f>
        <v>0.6204500770801462</v>
      </c>
      <c r="M45" s="98">
        <v>2.6998154142162747</v>
      </c>
    </row>
    <row r="46" spans="1:13" ht="22.5">
      <c r="A46" s="144" t="s">
        <v>305</v>
      </c>
      <c r="B46" s="148" t="str">
        <f>'key Figures'!B37</f>
        <v>n.a.</v>
      </c>
      <c r="C46" s="148" t="str">
        <f>'key Figures'!C37</f>
        <v>n.a.</v>
      </c>
      <c r="D46" s="93">
        <f>'key Figures'!D37</f>
        <v>1.106831014231604</v>
      </c>
      <c r="E46" s="93">
        <f>'key Figures'!E37</f>
        <v>1.0569036289788778</v>
      </c>
      <c r="F46" s="93">
        <f>'key Figures'!F37</f>
        <v>1.9958304815601515</v>
      </c>
      <c r="G46" s="93">
        <f>'key Figures'!G37</f>
        <v>1.8651964185620429</v>
      </c>
      <c r="H46" s="93">
        <f>'key Figures'!H37</f>
        <v>2.4500518703736067</v>
      </c>
      <c r="I46" s="93">
        <f>'key Figures'!I37</f>
        <v>2.1022690856733415</v>
      </c>
      <c r="J46" s="93">
        <f>'key Figures'!J37</f>
        <v>-0.003816590246414157</v>
      </c>
      <c r="K46" s="93">
        <f>'key Figures'!K37</f>
        <v>-0.9944683433581991</v>
      </c>
      <c r="L46" s="93">
        <f>'key Figures'!L37</f>
        <v>-2.2316050986419205</v>
      </c>
      <c r="M46" s="93">
        <v>-1.7290382796517874</v>
      </c>
    </row>
    <row r="47" spans="1:20" ht="12.75">
      <c r="A47" s="39" t="s">
        <v>160</v>
      </c>
      <c r="B47" s="93">
        <v>7.519973196646027</v>
      </c>
      <c r="C47" s="93">
        <v>7.765224949689055</v>
      </c>
      <c r="D47" s="93">
        <v>4.700029505874472</v>
      </c>
      <c r="E47" s="93">
        <v>5.755891095137193</v>
      </c>
      <c r="F47" s="93">
        <v>6.0366160966587215</v>
      </c>
      <c r="G47" s="93">
        <v>4.9772206288701115</v>
      </c>
      <c r="H47" s="93">
        <v>5.736141030228926</v>
      </c>
      <c r="I47" s="93">
        <v>7.288241689122699</v>
      </c>
      <c r="J47" s="93">
        <v>4.116572122729851</v>
      </c>
      <c r="K47" s="93">
        <v>4.625039941247146</v>
      </c>
      <c r="L47" s="93">
        <v>3.0457250432217813</v>
      </c>
      <c r="M47" s="93">
        <v>3.999027187612924</v>
      </c>
      <c r="S47" s="13"/>
      <c r="T47" s="13"/>
    </row>
    <row r="48" spans="1:13" ht="12.75">
      <c r="A48" s="39" t="s">
        <v>182</v>
      </c>
      <c r="B48" s="91">
        <v>25489.842864599992</v>
      </c>
      <c r="C48" s="91">
        <v>24849.717915805002</v>
      </c>
      <c r="D48" s="91">
        <v>24507.02401278627</v>
      </c>
      <c r="E48" s="91">
        <v>25153.032247460003</v>
      </c>
      <c r="F48" s="91">
        <v>24785.046573960128</v>
      </c>
      <c r="G48" s="91">
        <v>24056.465830303045</v>
      </c>
      <c r="H48" s="91">
        <v>22641.617173534003</v>
      </c>
      <c r="I48" s="91">
        <v>25580.93125532286</v>
      </c>
      <c r="J48" s="91">
        <v>24548.95645479674</v>
      </c>
      <c r="K48" s="91">
        <v>19153.760078075666</v>
      </c>
      <c r="L48" s="91">
        <v>23648.775371667263</v>
      </c>
      <c r="M48" s="91">
        <v>25119.09914555914</v>
      </c>
    </row>
    <row r="49" spans="1:13" ht="13.5" thickBot="1">
      <c r="A49" s="39" t="s">
        <v>155</v>
      </c>
      <c r="B49" s="98">
        <v>3.758263822570403</v>
      </c>
      <c r="C49" s="98">
        <v>3.6319951403178385</v>
      </c>
      <c r="D49" s="98">
        <v>3.5729575356969527</v>
      </c>
      <c r="E49" s="98">
        <v>3.823042464303047</v>
      </c>
      <c r="F49" s="98">
        <v>3.7845</v>
      </c>
      <c r="G49" s="98">
        <v>3.559000655840151</v>
      </c>
      <c r="H49" s="98">
        <v>3.41871530717</v>
      </c>
      <c r="I49" s="98">
        <v>3.706461024999999</v>
      </c>
      <c r="J49" s="98">
        <v>3.6123945510000004</v>
      </c>
      <c r="K49" s="98">
        <v>3.0755513999999966</v>
      </c>
      <c r="L49" s="98">
        <v>3.452037713</v>
      </c>
      <c r="M49" s="98">
        <v>3.5989802379999993</v>
      </c>
    </row>
    <row r="50" spans="1:13" ht="6" customHeight="1" thickTop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4" ht="12.75">
      <c r="A51" s="55" t="s">
        <v>133</v>
      </c>
      <c r="B51" s="98">
        <v>4.113330738591</v>
      </c>
      <c r="C51" s="98">
        <v>4.027159615058561</v>
      </c>
      <c r="D51" s="98">
        <v>3.945456906003999</v>
      </c>
      <c r="E51" s="98">
        <v>4.094645056480001</v>
      </c>
      <c r="F51" s="98">
        <v>4.174042742337001</v>
      </c>
      <c r="G51" s="98">
        <v>4.001039579840997</v>
      </c>
      <c r="H51" s="98">
        <v>3.9447446921620006</v>
      </c>
      <c r="I51" s="98">
        <v>4.075624240985</v>
      </c>
      <c r="J51" s="98">
        <v>4.162680822677</v>
      </c>
      <c r="K51" s="98">
        <v>3.771161717582002</v>
      </c>
      <c r="L51" s="98">
        <v>3.8815890491790004</v>
      </c>
      <c r="M51" s="98">
        <v>4.114325753736</v>
      </c>
      <c r="N51" s="1">
        <f>M51/L51</f>
        <v>1.059959130554077</v>
      </c>
    </row>
    <row r="52" spans="1:13" ht="12.75">
      <c r="A52" s="55" t="s">
        <v>183</v>
      </c>
      <c r="B52" s="98">
        <v>2.3239714908650004</v>
      </c>
      <c r="C52" s="98">
        <v>2.326601301152559</v>
      </c>
      <c r="D52" s="98">
        <v>2.325313040746999</v>
      </c>
      <c r="E52" s="98">
        <v>2.262632285061</v>
      </c>
      <c r="F52" s="98">
        <v>2.2382452594429996</v>
      </c>
      <c r="G52" s="98">
        <v>2.182432708208</v>
      </c>
      <c r="H52" s="98">
        <v>2.349400800916001</v>
      </c>
      <c r="I52" s="98">
        <v>2.304941486104999</v>
      </c>
      <c r="J52" s="98">
        <v>2.3740599564640013</v>
      </c>
      <c r="K52" s="98">
        <v>2.337267815365003</v>
      </c>
      <c r="L52" s="98">
        <v>2.3275989539180006</v>
      </c>
      <c r="M52" s="98">
        <v>2.3027686003789984</v>
      </c>
    </row>
    <row r="53" spans="1:13" ht="12.75">
      <c r="A53" s="58" t="s">
        <v>165</v>
      </c>
      <c r="B53" s="93">
        <v>1.2035898332600001</v>
      </c>
      <c r="C53" s="93">
        <v>1.1161631049510006</v>
      </c>
      <c r="D53" s="93">
        <v>1.1077415715760002</v>
      </c>
      <c r="E53" s="93">
        <v>1.1273495447900002</v>
      </c>
      <c r="F53" s="93">
        <v>1.1781563018129995</v>
      </c>
      <c r="G53" s="93">
        <v>1.1358147824819995</v>
      </c>
      <c r="H53" s="93">
        <v>1.025246072615</v>
      </c>
      <c r="I53" s="93">
        <v>1.0751866867630002</v>
      </c>
      <c r="J53" s="93">
        <v>1.2210425363580004</v>
      </c>
      <c r="K53" s="93">
        <v>1.2259348654989992</v>
      </c>
      <c r="L53" s="93">
        <v>1.100760149611</v>
      </c>
      <c r="M53" s="93">
        <v>1.065137093906</v>
      </c>
    </row>
    <row r="54" spans="1:13" ht="12.75">
      <c r="A54" s="58" t="s">
        <v>184</v>
      </c>
      <c r="B54" s="93">
        <v>0.670583819619</v>
      </c>
      <c r="C54" s="93">
        <v>0.64451706771256</v>
      </c>
      <c r="D54" s="93">
        <v>0.607603240503</v>
      </c>
      <c r="E54" s="93">
        <v>0.6103746659219997</v>
      </c>
      <c r="F54" s="93">
        <v>0.6049143858220003</v>
      </c>
      <c r="G54" s="93">
        <v>0.5764649247510003</v>
      </c>
      <c r="H54" s="93">
        <v>0.636191048465</v>
      </c>
      <c r="I54" s="93">
        <v>0.6401162105769997</v>
      </c>
      <c r="J54" s="93">
        <v>0.5998927939919998</v>
      </c>
      <c r="K54" s="93">
        <v>0.5621430361730004</v>
      </c>
      <c r="L54" s="93">
        <v>0.607193929154</v>
      </c>
      <c r="M54" s="93">
        <v>0.6167936195149998</v>
      </c>
    </row>
    <row r="55" spans="1:13" ht="12.75">
      <c r="A55" s="58" t="s">
        <v>166</v>
      </c>
      <c r="B55" s="93">
        <v>0.08086453899999999</v>
      </c>
      <c r="C55" s="93">
        <v>0.109561858</v>
      </c>
      <c r="D55" s="93">
        <v>0.12446348400000003</v>
      </c>
      <c r="E55" s="93">
        <v>0.08590134399999992</v>
      </c>
      <c r="F55" s="93">
        <v>0.07389165500000006</v>
      </c>
      <c r="G55" s="93">
        <v>0.10169326899999998</v>
      </c>
      <c r="H55" s="93">
        <v>0.111269974</v>
      </c>
      <c r="I55" s="93">
        <v>0.08732799699999999</v>
      </c>
      <c r="J55" s="93">
        <v>0.07236904000000005</v>
      </c>
      <c r="K55" s="93">
        <v>0.10489130699999999</v>
      </c>
      <c r="L55" s="93">
        <v>0.10294681200000001</v>
      </c>
      <c r="M55" s="93">
        <v>0.08192965799999997</v>
      </c>
    </row>
    <row r="56" spans="1:13" ht="12.75">
      <c r="A56" s="58" t="s">
        <v>127</v>
      </c>
      <c r="B56" s="93">
        <v>0.3686210009579999</v>
      </c>
      <c r="C56" s="93">
        <v>0.46401097048900003</v>
      </c>
      <c r="D56" s="93">
        <v>0.4855047446680001</v>
      </c>
      <c r="E56" s="93">
        <v>0.43900673034899995</v>
      </c>
      <c r="F56" s="93">
        <v>0.38128291680799986</v>
      </c>
      <c r="G56" s="93">
        <v>0.36845973197500004</v>
      </c>
      <c r="H56" s="93">
        <v>0.5766937058359999</v>
      </c>
      <c r="I56" s="93">
        <v>0.502981291765</v>
      </c>
      <c r="J56" s="93">
        <v>0.4807555861139998</v>
      </c>
      <c r="K56" s="93">
        <v>0.44429860669300036</v>
      </c>
      <c r="L56" s="93">
        <v>0.5166980631529999</v>
      </c>
      <c r="M56" s="93">
        <v>0.538908228958</v>
      </c>
    </row>
    <row r="57" spans="1:19" ht="12.75">
      <c r="A57" s="55" t="s">
        <v>134</v>
      </c>
      <c r="B57" s="98">
        <v>0.6701932477259999</v>
      </c>
      <c r="C57" s="98">
        <v>0.6275822798600001</v>
      </c>
      <c r="D57" s="98">
        <v>0.6518780023399999</v>
      </c>
      <c r="E57" s="98">
        <v>0.806844610063</v>
      </c>
      <c r="F57" s="98">
        <v>0.8733998229239999</v>
      </c>
      <c r="G57" s="98">
        <v>0.7734780007589999</v>
      </c>
      <c r="H57" s="98">
        <v>0.613712118759</v>
      </c>
      <c r="I57" s="98">
        <v>0.6807066884949999</v>
      </c>
      <c r="J57" s="98">
        <v>0.6722771326009997</v>
      </c>
      <c r="K57" s="98">
        <v>0.44074984775000026</v>
      </c>
      <c r="L57" s="98">
        <v>0.6272749708580001</v>
      </c>
      <c r="M57" s="98">
        <v>0.7411145593119999</v>
      </c>
      <c r="S57" s="28"/>
    </row>
    <row r="58" spans="1:19" ht="12.75">
      <c r="A58" s="55" t="s">
        <v>135</v>
      </c>
      <c r="B58" s="95">
        <v>1006</v>
      </c>
      <c r="C58" s="95">
        <v>1060</v>
      </c>
      <c r="D58" s="95">
        <v>1050</v>
      </c>
      <c r="E58" s="95">
        <v>1043</v>
      </c>
      <c r="F58" s="95">
        <v>1046</v>
      </c>
      <c r="G58" s="95">
        <v>1045</v>
      </c>
      <c r="H58" s="95">
        <v>1041</v>
      </c>
      <c r="I58" s="95">
        <v>1041</v>
      </c>
      <c r="J58" s="95">
        <v>1040</v>
      </c>
      <c r="K58" s="95">
        <v>1038</v>
      </c>
      <c r="L58" s="95">
        <v>1025</v>
      </c>
      <c r="M58" s="95">
        <v>1024</v>
      </c>
      <c r="S58" s="28"/>
    </row>
    <row r="59" spans="1:19" ht="12.75">
      <c r="A59" s="55" t="s">
        <v>4</v>
      </c>
      <c r="B59" s="95">
        <v>158</v>
      </c>
      <c r="C59" s="95">
        <v>183</v>
      </c>
      <c r="D59" s="95">
        <v>184</v>
      </c>
      <c r="E59" s="95">
        <v>189</v>
      </c>
      <c r="F59" s="95">
        <v>198</v>
      </c>
      <c r="G59" s="95">
        <v>201</v>
      </c>
      <c r="H59" s="95">
        <v>203</v>
      </c>
      <c r="I59" s="95">
        <v>207</v>
      </c>
      <c r="J59" s="95">
        <v>208</v>
      </c>
      <c r="K59" s="95">
        <v>210</v>
      </c>
      <c r="L59" s="95">
        <v>213</v>
      </c>
      <c r="M59" s="95">
        <v>225</v>
      </c>
      <c r="S59" s="28"/>
    </row>
    <row r="60" spans="1:13" ht="13.5" thickBot="1">
      <c r="A60" s="55" t="s">
        <v>180</v>
      </c>
      <c r="B60" s="79" t="s">
        <v>243</v>
      </c>
      <c r="C60" s="95">
        <v>3746.11952738563</v>
      </c>
      <c r="D60" s="95">
        <v>3927.8051955699893</v>
      </c>
      <c r="E60" s="95">
        <v>3965.715</v>
      </c>
      <c r="F60" s="95">
        <v>3812.066761799999</v>
      </c>
      <c r="G60" s="95">
        <v>3539.2085341099996</v>
      </c>
      <c r="H60" s="95">
        <v>3569.3861669899898</v>
      </c>
      <c r="I60" s="95">
        <v>4055.9210314699794</v>
      </c>
      <c r="J60" s="95">
        <v>3686.37414215998</v>
      </c>
      <c r="K60" s="95">
        <v>4055.9210314699794</v>
      </c>
      <c r="L60" s="95">
        <v>4122.753807609981</v>
      </c>
      <c r="M60" s="95">
        <v>4780.241252529991</v>
      </c>
    </row>
    <row r="61" spans="1:13" ht="6" customHeight="1" thickTop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3" ht="15">
      <c r="A63" s="155" t="s">
        <v>334</v>
      </c>
    </row>
    <row r="65" spans="1:6" ht="12.75">
      <c r="A65" s="7" t="s">
        <v>130</v>
      </c>
      <c r="B65" s="7"/>
      <c r="C65" s="7"/>
      <c r="D65" s="7"/>
      <c r="E65" s="7"/>
      <c r="F65" s="7"/>
    </row>
    <row r="67" spans="1:13" ht="12.75">
      <c r="A67" s="47" t="s">
        <v>174</v>
      </c>
      <c r="B67" s="47"/>
      <c r="C67" s="47"/>
      <c r="D67" s="47"/>
      <c r="E67" s="47"/>
      <c r="F67" s="47"/>
      <c r="G67" s="42"/>
      <c r="H67" s="42"/>
      <c r="I67" s="42"/>
      <c r="J67" s="42"/>
      <c r="K67" s="42"/>
      <c r="L67" s="42"/>
      <c r="M67" s="42"/>
    </row>
    <row r="68" spans="1:13" ht="13.5" thickBot="1">
      <c r="A68" s="37"/>
      <c r="B68" s="57">
        <v>2005</v>
      </c>
      <c r="C68" s="57"/>
      <c r="D68" s="57">
        <v>2006</v>
      </c>
      <c r="E68" s="57"/>
      <c r="F68" s="57"/>
      <c r="G68" s="57"/>
      <c r="H68" s="57">
        <v>2007</v>
      </c>
      <c r="I68" s="57"/>
      <c r="J68" s="57"/>
      <c r="K68" s="44"/>
      <c r="L68" s="44">
        <v>2008</v>
      </c>
      <c r="M68" s="44"/>
    </row>
    <row r="69" spans="1:13" ht="14.25" thickBot="1" thickTop="1">
      <c r="A69" s="45"/>
      <c r="B69" s="45" t="s">
        <v>235</v>
      </c>
      <c r="C69" s="45" t="s">
        <v>169</v>
      </c>
      <c r="D69" s="45" t="s">
        <v>240</v>
      </c>
      <c r="E69" s="45" t="s">
        <v>237</v>
      </c>
      <c r="F69" s="45" t="s">
        <v>235</v>
      </c>
      <c r="G69" s="45" t="s">
        <v>169</v>
      </c>
      <c r="H69" s="45" t="s">
        <v>240</v>
      </c>
      <c r="I69" s="45" t="s">
        <v>237</v>
      </c>
      <c r="J69" s="45" t="s">
        <v>235</v>
      </c>
      <c r="K69" s="45" t="s">
        <v>169</v>
      </c>
      <c r="L69" s="45" t="s">
        <v>240</v>
      </c>
      <c r="M69" s="45" t="s">
        <v>237</v>
      </c>
    </row>
    <row r="70" spans="1:13" ht="13.5" thickTop="1">
      <c r="A70" s="39" t="s">
        <v>276</v>
      </c>
      <c r="B70" s="91">
        <v>255.95859393</v>
      </c>
      <c r="C70" s="91">
        <v>331.92857495000004</v>
      </c>
      <c r="D70" s="91">
        <v>377.6025333300001</v>
      </c>
      <c r="E70" s="91">
        <v>303.0821793499999</v>
      </c>
      <c r="F70" s="91">
        <v>391.43959538000007</v>
      </c>
      <c r="G70" s="91">
        <v>323.6722229100002</v>
      </c>
      <c r="H70" s="91">
        <v>329.64292434000004</v>
      </c>
      <c r="I70" s="91">
        <v>336.0703274600001</v>
      </c>
      <c r="J70" s="91">
        <v>342.13250477999986</v>
      </c>
      <c r="K70" s="91">
        <v>447.3100877100002</v>
      </c>
      <c r="L70" s="91">
        <v>449.74806159</v>
      </c>
      <c r="M70" s="91">
        <v>465.99201589</v>
      </c>
    </row>
    <row r="71" spans="1:19" ht="12.75">
      <c r="A71" s="55" t="s">
        <v>107</v>
      </c>
      <c r="B71" s="95">
        <v>61.21728642999997</v>
      </c>
      <c r="C71" s="95">
        <v>55.828937000000174</v>
      </c>
      <c r="D71" s="95">
        <v>75.25739467000005</v>
      </c>
      <c r="E71" s="95">
        <v>52.40906249999982</v>
      </c>
      <c r="F71" s="95">
        <v>342.55973586000016</v>
      </c>
      <c r="G71" s="95">
        <v>76.41601691000018</v>
      </c>
      <c r="H71" s="95">
        <v>46.828922420000026</v>
      </c>
      <c r="I71" s="95">
        <v>53.48577503000017</v>
      </c>
      <c r="J71" s="95">
        <v>36.17372196999977</v>
      </c>
      <c r="K71" s="95">
        <v>77.33910560000012</v>
      </c>
      <c r="L71" s="95">
        <v>83.56311576000003</v>
      </c>
      <c r="M71" s="95">
        <v>87.09872300999994</v>
      </c>
      <c r="R71" s="14"/>
      <c r="S71" s="14"/>
    </row>
    <row r="72" spans="1:13" ht="12.75">
      <c r="A72" s="39" t="s">
        <v>181</v>
      </c>
      <c r="B72" s="91">
        <v>-6.711874692415226</v>
      </c>
      <c r="C72" s="91">
        <v>-12.142231104341887</v>
      </c>
      <c r="D72" s="91">
        <v>7.120242496020651</v>
      </c>
      <c r="E72" s="91">
        <v>1.6600996526980865</v>
      </c>
      <c r="F72" s="91">
        <v>-6.160426148718727</v>
      </c>
      <c r="G72" s="91">
        <v>-7.6095621301723355</v>
      </c>
      <c r="H72" s="91">
        <v>9.128879979245099</v>
      </c>
      <c r="I72" s="91">
        <v>1.4124539138243435</v>
      </c>
      <c r="J72" s="91">
        <v>0.8402814067724691</v>
      </c>
      <c r="K72" s="91">
        <v>-7.05584133839875</v>
      </c>
      <c r="L72" s="91">
        <v>0.7746283090903887</v>
      </c>
      <c r="M72" s="91">
        <v>-2.631789682448371</v>
      </c>
    </row>
    <row r="73" spans="1:13" ht="12.75">
      <c r="A73" s="39" t="s">
        <v>35</v>
      </c>
      <c r="B73" s="91">
        <v>0.225</v>
      </c>
      <c r="C73" s="91">
        <v>0.40795309999999996</v>
      </c>
      <c r="D73" s="91">
        <v>-0.05254571000000001</v>
      </c>
      <c r="E73" s="91">
        <v>0.14130471000000003</v>
      </c>
      <c r="F73" s="91">
        <v>-254.5786205</v>
      </c>
      <c r="G73" s="91">
        <v>-21.286984909999997</v>
      </c>
      <c r="H73" s="91">
        <v>0.5315991200000001</v>
      </c>
      <c r="I73" s="91">
        <v>-2.13369404</v>
      </c>
      <c r="J73" s="91">
        <v>-1.6684328300000004</v>
      </c>
      <c r="K73" s="91">
        <v>0.68936039</v>
      </c>
      <c r="L73" s="91">
        <v>0.74479479</v>
      </c>
      <c r="M73" s="91">
        <v>0.03836507999999999</v>
      </c>
    </row>
    <row r="74" spans="1:19" ht="12.75">
      <c r="A74" s="55" t="s">
        <v>287</v>
      </c>
      <c r="B74" s="95">
        <v>54.730411737584745</v>
      </c>
      <c r="C74" s="95">
        <v>44.094658995658286</v>
      </c>
      <c r="D74" s="95">
        <v>82.3250914560207</v>
      </c>
      <c r="E74" s="95">
        <v>54.210466862697906</v>
      </c>
      <c r="F74" s="95">
        <v>81.82068921128142</v>
      </c>
      <c r="G74" s="95">
        <v>47.519469869827844</v>
      </c>
      <c r="H74" s="95">
        <v>56.48940151924512</v>
      </c>
      <c r="I74" s="95">
        <v>52.76453490382452</v>
      </c>
      <c r="J74" s="95">
        <v>35.34557054677224</v>
      </c>
      <c r="K74" s="95">
        <v>70.57644545160137</v>
      </c>
      <c r="L74" s="95">
        <v>85.08253885909043</v>
      </c>
      <c r="M74" s="95">
        <v>84.50529840755156</v>
      </c>
      <c r="R74" s="12"/>
      <c r="S74" s="12"/>
    </row>
    <row r="75" spans="1:19" ht="12.75">
      <c r="A75" s="58" t="s">
        <v>291</v>
      </c>
      <c r="B75" s="95"/>
      <c r="C75" s="95"/>
      <c r="D75" s="95"/>
      <c r="E75" s="95"/>
      <c r="F75" s="95"/>
      <c r="G75" s="95"/>
      <c r="H75" s="91">
        <v>25.60781758</v>
      </c>
      <c r="I75" s="95">
        <v>35.70013129999994</v>
      </c>
      <c r="J75" s="95"/>
      <c r="K75" s="91">
        <v>47.19558733160085</v>
      </c>
      <c r="L75" s="91">
        <v>53.34132485</v>
      </c>
      <c r="M75" s="91">
        <v>64.7676447075516</v>
      </c>
      <c r="R75" s="12"/>
      <c r="S75" s="12"/>
    </row>
    <row r="76" spans="1:19" ht="12.75">
      <c r="A76" s="58" t="s">
        <v>292</v>
      </c>
      <c r="B76" s="95"/>
      <c r="C76" s="95"/>
      <c r="D76" s="95"/>
      <c r="E76" s="95"/>
      <c r="F76" s="95"/>
      <c r="G76" s="95"/>
      <c r="H76" s="91">
        <v>30.802794649999992</v>
      </c>
      <c r="I76" s="95">
        <v>17.381136390000005</v>
      </c>
      <c r="J76" s="95"/>
      <c r="K76" s="91">
        <v>23.199313679999992</v>
      </c>
      <c r="L76" s="91">
        <v>31.61689832</v>
      </c>
      <c r="M76" s="91">
        <v>18.82927568</v>
      </c>
      <c r="R76" s="12"/>
      <c r="S76" s="12"/>
    </row>
    <row r="77" spans="1:19" ht="13.5" thickBot="1">
      <c r="A77" s="58" t="s">
        <v>293</v>
      </c>
      <c r="B77" s="95"/>
      <c r="C77" s="95"/>
      <c r="D77" s="95"/>
      <c r="E77" s="95"/>
      <c r="F77" s="95"/>
      <c r="G77" s="95"/>
      <c r="H77" s="91">
        <v>0.07878956000000009</v>
      </c>
      <c r="I77" s="95">
        <v>-0.31673223999999967</v>
      </c>
      <c r="J77" s="95"/>
      <c r="K77" s="91">
        <v>0.1526022699999998</v>
      </c>
      <c r="L77" s="91">
        <v>0.12431544000000105</v>
      </c>
      <c r="M77" s="91">
        <v>0.9083778899999987</v>
      </c>
      <c r="R77" s="12"/>
      <c r="S77" s="12"/>
    </row>
    <row r="78" spans="1:13" ht="6" customHeight="1" thickTop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ht="12.75">
      <c r="A79" s="55" t="s">
        <v>294</v>
      </c>
      <c r="B79" s="95">
        <v>1007.9927788095242</v>
      </c>
      <c r="C79" s="95">
        <v>1089.565012142857</v>
      </c>
      <c r="D79" s="95">
        <v>1183.9271111642863</v>
      </c>
      <c r="E79" s="95">
        <v>1039.5164489428537</v>
      </c>
      <c r="F79" s="95">
        <v>1377.308209285714</v>
      </c>
      <c r="G79" s="95">
        <v>995.5497603785716</v>
      </c>
      <c r="H79" s="95">
        <v>1110.7250402380937</v>
      </c>
      <c r="I79" s="95">
        <v>1354.834596190481</v>
      </c>
      <c r="J79" s="95">
        <v>1299.3453450000002</v>
      </c>
      <c r="K79" s="95">
        <v>1612.4087048193032</v>
      </c>
      <c r="L79" s="95">
        <v>1471.0278378857124</v>
      </c>
      <c r="M79" s="95">
        <v>1478.493219033358</v>
      </c>
    </row>
    <row r="80" spans="1:13" ht="12.75">
      <c r="A80" s="55" t="s">
        <v>295</v>
      </c>
      <c r="B80" s="95">
        <f aca="true" t="shared" si="0" ref="B80:G80">B81+B83</f>
        <v>87.65592547619048</v>
      </c>
      <c r="C80" s="95">
        <f t="shared" si="0"/>
        <v>1.4859380952381116</v>
      </c>
      <c r="D80" s="95">
        <f t="shared" si="0"/>
        <v>95.8580723809524</v>
      </c>
      <c r="E80" s="95">
        <f t="shared" si="0"/>
        <v>83.43540571428571</v>
      </c>
      <c r="F80" s="95">
        <f t="shared" si="0"/>
        <v>312.5574254761905</v>
      </c>
      <c r="G80" s="95">
        <f t="shared" si="0"/>
        <v>161.69460319047636</v>
      </c>
      <c r="H80" s="95">
        <v>474.1406502380936</v>
      </c>
      <c r="I80" s="95">
        <v>788.6924416666718</v>
      </c>
      <c r="J80" s="95">
        <f>J81+J83</f>
        <v>780.3705133333333</v>
      </c>
      <c r="K80" s="95">
        <v>980.326120771685</v>
      </c>
      <c r="L80" s="95">
        <v>824.9556785999982</v>
      </c>
      <c r="M80" s="95">
        <v>881.2670113190723</v>
      </c>
    </row>
    <row r="81" spans="1:13" ht="12.75">
      <c r="A81" s="58" t="s">
        <v>5</v>
      </c>
      <c r="B81" s="95">
        <v>0</v>
      </c>
      <c r="C81" s="95">
        <v>0</v>
      </c>
      <c r="D81" s="95">
        <v>0</v>
      </c>
      <c r="E81" s="95">
        <v>0</v>
      </c>
      <c r="F81" s="95">
        <v>0</v>
      </c>
      <c r="G81" s="95">
        <v>0</v>
      </c>
      <c r="H81" s="91">
        <v>334.69641476190316</v>
      </c>
      <c r="I81" s="91">
        <v>491.39193571428757</v>
      </c>
      <c r="J81" s="91">
        <v>491.0972214285714</v>
      </c>
      <c r="K81" s="91">
        <v>561.1754881526374</v>
      </c>
      <c r="L81" s="91">
        <v>594.2063040285695</v>
      </c>
      <c r="M81" s="91">
        <v>560.488855000003</v>
      </c>
    </row>
    <row r="82" spans="1:13" ht="12.75">
      <c r="A82" s="58" t="s">
        <v>6</v>
      </c>
      <c r="B82" s="91">
        <v>0</v>
      </c>
      <c r="C82" s="91">
        <v>0</v>
      </c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15.771085714285713</v>
      </c>
      <c r="M82" s="91">
        <v>19.215428571428575</v>
      </c>
    </row>
    <row r="83" spans="1:13" ht="12.75">
      <c r="A83" s="58" t="s">
        <v>8</v>
      </c>
      <c r="B83" s="91">
        <v>87.65592547619048</v>
      </c>
      <c r="C83" s="91">
        <v>1.4859380952381116</v>
      </c>
      <c r="D83" s="91">
        <v>95.8580723809524</v>
      </c>
      <c r="E83" s="91">
        <v>83.43540571428571</v>
      </c>
      <c r="F83" s="91">
        <v>312.5574254761905</v>
      </c>
      <c r="G83" s="91">
        <v>161.69460319047636</v>
      </c>
      <c r="H83" s="91">
        <v>139.44423547619044</v>
      </c>
      <c r="I83" s="91">
        <v>297.30050595238095</v>
      </c>
      <c r="J83" s="91">
        <v>289.2732919047619</v>
      </c>
      <c r="K83" s="91">
        <v>419.15063261904766</v>
      </c>
      <c r="L83" s="91">
        <v>214.97828885714287</v>
      </c>
      <c r="M83" s="91">
        <v>301.56272774764045</v>
      </c>
    </row>
    <row r="84" spans="1:13" ht="12.75">
      <c r="A84" s="55" t="s">
        <v>296</v>
      </c>
      <c r="B84" s="95">
        <v>920.3368533333338</v>
      </c>
      <c r="C84" s="95">
        <v>1088.0790740476189</v>
      </c>
      <c r="D84" s="95">
        <v>1088.0690387833342</v>
      </c>
      <c r="E84" s="95">
        <v>956.0810432285678</v>
      </c>
      <c r="F84" s="95">
        <v>1064.7507838095237</v>
      </c>
      <c r="G84" s="95">
        <v>833.855157188096</v>
      </c>
      <c r="H84" s="95">
        <v>636.58439</v>
      </c>
      <c r="I84" s="95">
        <v>566.1421545238093</v>
      </c>
      <c r="J84" s="95">
        <v>518.9748316666667</v>
      </c>
      <c r="K84" s="95">
        <v>632.0825840476191</v>
      </c>
      <c r="L84" s="95">
        <v>646.0721592857143</v>
      </c>
      <c r="M84" s="95">
        <v>597.2262077142856</v>
      </c>
    </row>
    <row r="85" spans="1:13" ht="12.75">
      <c r="A85" s="58" t="s">
        <v>6</v>
      </c>
      <c r="B85" s="95"/>
      <c r="C85" s="95"/>
      <c r="D85" s="95"/>
      <c r="E85" s="95"/>
      <c r="F85" s="95"/>
      <c r="G85" s="95"/>
      <c r="H85" s="91">
        <v>490.9355221794215</v>
      </c>
      <c r="I85" s="91">
        <v>462.98630116473834</v>
      </c>
      <c r="J85" s="91"/>
      <c r="K85" s="91">
        <v>498.44547454123654</v>
      </c>
      <c r="L85" s="91">
        <v>490.63225292311523</v>
      </c>
      <c r="M85" s="91">
        <v>476.7406464562476</v>
      </c>
    </row>
    <row r="86" spans="1:13" ht="12.75">
      <c r="A86" s="58" t="s">
        <v>7</v>
      </c>
      <c r="B86" s="95"/>
      <c r="C86" s="95"/>
      <c r="D86" s="95"/>
      <c r="E86" s="95"/>
      <c r="F86" s="95"/>
      <c r="G86" s="95"/>
      <c r="H86" s="91">
        <v>16.349419514208805</v>
      </c>
      <c r="I86" s="91">
        <v>10.942961454004262</v>
      </c>
      <c r="J86" s="91"/>
      <c r="K86" s="91">
        <v>11.907976146479486</v>
      </c>
      <c r="L86" s="91">
        <v>22.63628759240983</v>
      </c>
      <c r="M86" s="91">
        <v>17.310225622546895</v>
      </c>
    </row>
    <row r="87" spans="1:13" ht="12.75">
      <c r="A87" s="58" t="s">
        <v>297</v>
      </c>
      <c r="B87" s="91"/>
      <c r="C87" s="91"/>
      <c r="D87" s="91"/>
      <c r="E87" s="91"/>
      <c r="F87" s="91"/>
      <c r="G87" s="91"/>
      <c r="H87" s="91">
        <v>63.5374201040713</v>
      </c>
      <c r="I87" s="91">
        <v>40.837099757925444</v>
      </c>
      <c r="J87" s="91"/>
      <c r="K87" s="91">
        <v>47.85506830536941</v>
      </c>
      <c r="L87" s="91">
        <v>66.57042874353426</v>
      </c>
      <c r="M87" s="91">
        <v>42.0028788520475</v>
      </c>
    </row>
    <row r="88" spans="1:13" ht="12.75">
      <c r="A88" s="58" t="s">
        <v>298</v>
      </c>
      <c r="B88" s="91"/>
      <c r="C88" s="91"/>
      <c r="D88" s="91"/>
      <c r="E88" s="91"/>
      <c r="F88" s="91"/>
      <c r="G88" s="91"/>
      <c r="H88" s="91">
        <v>65.76202820229834</v>
      </c>
      <c r="I88" s="91">
        <v>51.375792147141226</v>
      </c>
      <c r="J88" s="91"/>
      <c r="K88" s="91">
        <v>73.87406505453356</v>
      </c>
      <c r="L88" s="91">
        <v>66.23319002665498</v>
      </c>
      <c r="M88" s="91">
        <v>61.17245678344359</v>
      </c>
    </row>
    <row r="89" spans="1:13" ht="12.75">
      <c r="A89" s="55" t="s">
        <v>267</v>
      </c>
      <c r="B89" s="95"/>
      <c r="C89" s="95"/>
      <c r="D89" s="95"/>
      <c r="E89" s="95"/>
      <c r="F89" s="95"/>
      <c r="G89" s="95"/>
      <c r="H89" s="95">
        <v>772.088</v>
      </c>
      <c r="I89" s="95">
        <v>780.814</v>
      </c>
      <c r="J89" s="95"/>
      <c r="K89" s="95">
        <v>816.139</v>
      </c>
      <c r="L89" s="95">
        <v>831.651</v>
      </c>
      <c r="M89" s="95">
        <v>840.911</v>
      </c>
    </row>
    <row r="90" spans="1:13" ht="12.75">
      <c r="A90" s="55" t="s">
        <v>312</v>
      </c>
      <c r="B90" s="95">
        <v>370</v>
      </c>
      <c r="C90" s="95">
        <v>231</v>
      </c>
      <c r="D90" s="95">
        <v>408</v>
      </c>
      <c r="E90" s="95">
        <v>369.444</v>
      </c>
      <c r="F90" s="95">
        <v>392</v>
      </c>
      <c r="G90" s="95">
        <v>392.2089118429769</v>
      </c>
      <c r="H90" s="95">
        <v>416.28121999999996</v>
      </c>
      <c r="I90" s="95">
        <v>364.5729793408281</v>
      </c>
      <c r="J90" s="95">
        <v>406.429</v>
      </c>
      <c r="K90" s="95">
        <v>422.8838577722759</v>
      </c>
      <c r="L90" s="95">
        <v>397.8399508560521</v>
      </c>
      <c r="M90" s="95">
        <v>376.4865482236739</v>
      </c>
    </row>
    <row r="91" spans="1:13" ht="12.75">
      <c r="A91" s="55" t="s">
        <v>313</v>
      </c>
      <c r="B91" s="95">
        <v>130.947186</v>
      </c>
      <c r="C91" s="95">
        <v>94.318071</v>
      </c>
      <c r="D91" s="95">
        <v>153.13062399999998</v>
      </c>
      <c r="E91" s="95">
        <v>125.360443</v>
      </c>
      <c r="F91" s="95">
        <v>139.750831112</v>
      </c>
      <c r="G91" s="95">
        <v>147.92924599999998</v>
      </c>
      <c r="H91" s="95">
        <v>153.466655</v>
      </c>
      <c r="I91" s="95">
        <v>129.608852646</v>
      </c>
      <c r="J91" s="95">
        <v>147.705277976</v>
      </c>
      <c r="K91" s="95">
        <v>148.112727386</v>
      </c>
      <c r="L91" s="95">
        <v>133.575144496</v>
      </c>
      <c r="M91" s="95">
        <v>107.685707272</v>
      </c>
    </row>
    <row r="92" spans="1:13" ht="12.75">
      <c r="A92" s="55" t="s">
        <v>311</v>
      </c>
      <c r="B92" s="95">
        <v>1421.472</v>
      </c>
      <c r="C92" s="95">
        <v>1416.1997528299999</v>
      </c>
      <c r="D92" s="95">
        <v>1416.45166553</v>
      </c>
      <c r="E92" s="95">
        <v>1427.82211958</v>
      </c>
      <c r="F92" s="95">
        <v>705.96574478</v>
      </c>
      <c r="G92" s="95">
        <v>724.74297721</v>
      </c>
      <c r="H92" s="95">
        <v>729.08562133</v>
      </c>
      <c r="I92" s="95">
        <v>727.2401467200001</v>
      </c>
      <c r="J92" s="95">
        <v>744.5833851799999</v>
      </c>
      <c r="K92" s="95">
        <v>727.2401467200001</v>
      </c>
      <c r="L92" s="95">
        <v>732.6249916</v>
      </c>
      <c r="M92" s="95">
        <v>739.8255209199999</v>
      </c>
    </row>
    <row r="93" spans="1:13" ht="13.5" thickBot="1">
      <c r="A93" s="55" t="s">
        <v>180</v>
      </c>
      <c r="B93" s="79" t="s">
        <v>243</v>
      </c>
      <c r="C93" s="95">
        <v>2029.55276577</v>
      </c>
      <c r="D93" s="95">
        <v>2168.16836167</v>
      </c>
      <c r="E93" s="95">
        <v>2166.08467869</v>
      </c>
      <c r="F93" s="95">
        <v>1720.2172654599997</v>
      </c>
      <c r="G93" s="95">
        <v>1801.3287701200002</v>
      </c>
      <c r="H93" s="95">
        <v>1769.51287849</v>
      </c>
      <c r="I93" s="95">
        <v>1488.2430855500002</v>
      </c>
      <c r="J93" s="95">
        <v>1542.6675364899997</v>
      </c>
      <c r="K93" s="95">
        <v>1488.2430855500002</v>
      </c>
      <c r="L93" s="95">
        <v>1616.4458764400001</v>
      </c>
      <c r="M93" s="95">
        <v>1704.2278855000002</v>
      </c>
    </row>
    <row r="94" spans="1:13" ht="6" customHeight="1" thickTop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6" ht="15">
      <c r="A96" s="155" t="s">
        <v>335</v>
      </c>
    </row>
    <row r="97" spans="1:13" ht="26.25" customHeight="1">
      <c r="A97" s="166" t="s">
        <v>336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</row>
    <row r="98" ht="15">
      <c r="A98" s="155" t="s">
        <v>337</v>
      </c>
    </row>
  </sheetData>
  <mergeCells count="1">
    <mergeCell ref="A97:M97"/>
  </mergeCells>
  <hyperlinks>
    <hyperlink ref="A6" location="'Segment Review'!A10:M32" display="Explorations &amp; Production"/>
    <hyperlink ref="A7" location="'Segment Review'!A34:M63" display="Refining &amp; Marketing"/>
    <hyperlink ref="A8" location="'Segment Review'!A65:M97" display="Gas &amp; Power"/>
    <hyperlink ref="I5" location="'Table of Contents'!A5" display="Table of Conten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4:J19"/>
  <sheetViews>
    <sheetView showGridLines="0" view="pageBreakPreview" zoomScaleSheetLayoutView="100" workbookViewId="0" topLeftCell="A1">
      <selection activeCell="J13" sqref="J13"/>
    </sheetView>
  </sheetViews>
  <sheetFormatPr defaultColWidth="9.140625" defaultRowHeight="12.75"/>
  <cols>
    <col min="1" max="1" width="35.57421875" style="1" customWidth="1"/>
    <col min="2" max="6" width="11.140625" style="1" customWidth="1"/>
    <col min="7" max="7" width="12.421875" style="1" customWidth="1"/>
    <col min="8" max="10" width="12.00390625" style="1" customWidth="1"/>
    <col min="11" max="16384" width="9.140625" style="1" customWidth="1"/>
  </cols>
  <sheetData>
    <row r="1" ht="12.75"/>
    <row r="2" ht="12.75"/>
    <row r="3" ht="12.75"/>
    <row r="4" spans="9:10" ht="12.75">
      <c r="I4" s="96" t="s">
        <v>26</v>
      </c>
      <c r="J4" s="96"/>
    </row>
    <row r="5" ht="12.75">
      <c r="A5" s="96" t="s">
        <v>213</v>
      </c>
    </row>
    <row r="6" ht="12.75"/>
    <row r="7" ht="12.75">
      <c r="A7" s="7" t="s">
        <v>213</v>
      </c>
    </row>
    <row r="8" ht="12.75">
      <c r="A8" s="7"/>
    </row>
    <row r="9" spans="1:10" ht="12.75">
      <c r="A9" s="47"/>
      <c r="B9" s="42"/>
      <c r="C9" s="42"/>
      <c r="D9" s="42"/>
      <c r="E9" s="42"/>
      <c r="F9" s="42"/>
      <c r="G9" s="42"/>
      <c r="H9" s="42"/>
      <c r="I9" s="42"/>
      <c r="J9" s="42"/>
    </row>
    <row r="10" spans="1:10" ht="13.5" thickBot="1">
      <c r="A10" s="37"/>
      <c r="B10" s="44">
        <v>2005</v>
      </c>
      <c r="C10" s="44">
        <v>2006</v>
      </c>
      <c r="D10" s="44"/>
      <c r="E10" s="44">
        <v>2007</v>
      </c>
      <c r="F10" s="44"/>
      <c r="G10" s="44"/>
      <c r="H10" s="44"/>
      <c r="I10" s="44">
        <v>2008</v>
      </c>
      <c r="J10" s="44"/>
    </row>
    <row r="11" spans="1:10" ht="14.25" thickBot="1" thickTop="1">
      <c r="A11" s="45"/>
      <c r="B11" s="45" t="s">
        <v>175</v>
      </c>
      <c r="C11" s="45" t="s">
        <v>179</v>
      </c>
      <c r="D11" s="45" t="s">
        <v>175</v>
      </c>
      <c r="E11" s="45" t="s">
        <v>238</v>
      </c>
      <c r="F11" s="45" t="s">
        <v>236</v>
      </c>
      <c r="G11" s="45" t="s">
        <v>179</v>
      </c>
      <c r="H11" s="45" t="s">
        <v>175</v>
      </c>
      <c r="I11" s="45" t="s">
        <v>238</v>
      </c>
      <c r="J11" s="45" t="s">
        <v>236</v>
      </c>
    </row>
    <row r="12" spans="1:10" ht="13.5" thickTop="1">
      <c r="A12" s="40" t="s">
        <v>128</v>
      </c>
      <c r="B12" s="91">
        <v>36</v>
      </c>
      <c r="C12" s="91">
        <v>54</v>
      </c>
      <c r="D12" s="91">
        <v>48</v>
      </c>
      <c r="E12" s="91">
        <v>48</v>
      </c>
      <c r="F12" s="91">
        <v>56</v>
      </c>
      <c r="G12" s="91">
        <v>59</v>
      </c>
      <c r="H12" s="91">
        <v>62</v>
      </c>
      <c r="I12" s="91">
        <v>63</v>
      </c>
      <c r="J12" s="91">
        <v>64</v>
      </c>
    </row>
    <row r="13" spans="1:10" ht="12.75">
      <c r="A13" s="40" t="s">
        <v>129</v>
      </c>
      <c r="B13" s="91">
        <v>4867</v>
      </c>
      <c r="C13" s="91">
        <v>4950</v>
      </c>
      <c r="D13" s="91">
        <v>4790</v>
      </c>
      <c r="E13" s="91">
        <v>4774</v>
      </c>
      <c r="F13" s="91">
        <v>4825</v>
      </c>
      <c r="G13" s="91">
        <v>4807</v>
      </c>
      <c r="H13" s="91">
        <v>4747</v>
      </c>
      <c r="I13" s="91">
        <v>4792</v>
      </c>
      <c r="J13" s="91">
        <v>4829</v>
      </c>
    </row>
    <row r="14" spans="1:10" ht="12.75">
      <c r="A14" s="40" t="s">
        <v>130</v>
      </c>
      <c r="B14" s="91">
        <v>685</v>
      </c>
      <c r="C14" s="91">
        <v>487</v>
      </c>
      <c r="D14" s="91">
        <v>491</v>
      </c>
      <c r="E14" s="91">
        <v>459</v>
      </c>
      <c r="F14" s="91">
        <v>461</v>
      </c>
      <c r="G14" s="91">
        <v>460</v>
      </c>
      <c r="H14" s="91">
        <v>462</v>
      </c>
      <c r="I14" s="91">
        <v>472</v>
      </c>
      <c r="J14" s="91">
        <v>469</v>
      </c>
    </row>
    <row r="15" spans="1:10" ht="12.75">
      <c r="A15" s="40" t="s">
        <v>214</v>
      </c>
      <c r="B15" s="91">
        <v>578</v>
      </c>
      <c r="C15" s="91">
        <v>553</v>
      </c>
      <c r="D15" s="91">
        <v>540</v>
      </c>
      <c r="E15" s="91">
        <v>527</v>
      </c>
      <c r="F15" s="91">
        <v>522</v>
      </c>
      <c r="G15" s="91">
        <v>527</v>
      </c>
      <c r="H15" s="91">
        <v>527</v>
      </c>
      <c r="I15" s="91">
        <v>527</v>
      </c>
      <c r="J15" s="91">
        <v>528</v>
      </c>
    </row>
    <row r="16" spans="1:10" ht="12.75">
      <c r="A16" s="41" t="s">
        <v>215</v>
      </c>
      <c r="B16" s="95">
        <v>6166</v>
      </c>
      <c r="C16" s="95">
        <v>6044</v>
      </c>
      <c r="D16" s="95">
        <v>5869</v>
      </c>
      <c r="E16" s="95">
        <v>5808</v>
      </c>
      <c r="F16" s="95">
        <v>5864</v>
      </c>
      <c r="G16" s="95">
        <v>5853</v>
      </c>
      <c r="H16" s="95">
        <v>5798</v>
      </c>
      <c r="I16" s="95">
        <v>5854</v>
      </c>
      <c r="J16" s="95">
        <v>5890</v>
      </c>
    </row>
    <row r="17" spans="1:10" ht="12.75">
      <c r="A17" s="40" t="s">
        <v>216</v>
      </c>
      <c r="B17" s="91">
        <v>2200</v>
      </c>
      <c r="C17" s="91">
        <v>2306</v>
      </c>
      <c r="D17" s="91">
        <v>2245</v>
      </c>
      <c r="E17" s="91">
        <v>2253</v>
      </c>
      <c r="F17" s="91">
        <v>2315</v>
      </c>
      <c r="G17" s="91">
        <v>2277</v>
      </c>
      <c r="H17" s="91">
        <v>2243</v>
      </c>
      <c r="I17" s="91">
        <v>2257</v>
      </c>
      <c r="J17" s="91">
        <v>2302</v>
      </c>
    </row>
    <row r="18" spans="1:10" ht="13.5" thickBot="1">
      <c r="A18" s="41" t="s">
        <v>217</v>
      </c>
      <c r="B18" s="95">
        <v>3966</v>
      </c>
      <c r="C18" s="95">
        <v>3738</v>
      </c>
      <c r="D18" s="95">
        <v>3624</v>
      </c>
      <c r="E18" s="95">
        <v>3555</v>
      </c>
      <c r="F18" s="95">
        <v>3549</v>
      </c>
      <c r="G18" s="95">
        <v>3576</v>
      </c>
      <c r="H18" s="95">
        <v>3555</v>
      </c>
      <c r="I18" s="95">
        <v>3597</v>
      </c>
      <c r="J18" s="95">
        <v>3588</v>
      </c>
    </row>
    <row r="19" spans="1:10" ht="6" customHeight="1" thickTop="1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32" ht="6" customHeight="1"/>
    <row r="48" ht="6" customHeight="1"/>
  </sheetData>
  <hyperlinks>
    <hyperlink ref="I4" location="'Table of Contents'!A5" display="Table of Contents"/>
    <hyperlink ref="A5" location="People!A8:J18" display="People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K52"/>
  <sheetViews>
    <sheetView showGridLines="0" view="pageBreakPreview" zoomScaleSheetLayoutView="100" workbookViewId="0" topLeftCell="A16">
      <selection activeCell="M46" sqref="M46"/>
    </sheetView>
  </sheetViews>
  <sheetFormatPr defaultColWidth="9.140625" defaultRowHeight="12.75"/>
  <cols>
    <col min="1" max="1" width="35.57421875" style="1" customWidth="1"/>
    <col min="2" max="16384" width="9.140625" style="1" customWidth="1"/>
  </cols>
  <sheetData>
    <row r="1" ht="12.75"/>
    <row r="2" spans="5:6" ht="12.75">
      <c r="E2" s="96"/>
      <c r="F2" s="96" t="s">
        <v>26</v>
      </c>
    </row>
    <row r="3" ht="12.75"/>
    <row r="4" ht="12.75"/>
    <row r="5" ht="12.75">
      <c r="A5" s="96" t="s">
        <v>21</v>
      </c>
    </row>
    <row r="6" ht="12.75">
      <c r="A6" s="96" t="s">
        <v>256</v>
      </c>
    </row>
    <row r="8" ht="12.75">
      <c r="A8" s="96" t="s">
        <v>21</v>
      </c>
    </row>
    <row r="10" spans="1:6" ht="12.75">
      <c r="A10" s="47"/>
      <c r="B10" s="42"/>
      <c r="C10" s="42"/>
      <c r="D10" s="42"/>
      <c r="E10" s="42"/>
      <c r="F10" s="42"/>
    </row>
    <row r="11" spans="1:6" ht="21.75" thickBot="1">
      <c r="A11" s="60" t="s">
        <v>9</v>
      </c>
      <c r="B11" s="61"/>
      <c r="C11" s="61" t="s">
        <v>10</v>
      </c>
      <c r="D11" s="62" t="s">
        <v>185</v>
      </c>
      <c r="E11" s="82" t="s">
        <v>186</v>
      </c>
      <c r="F11" s="83" t="s">
        <v>11</v>
      </c>
    </row>
    <row r="12" spans="1:6" ht="13.5" thickTop="1">
      <c r="A12" s="59" t="s">
        <v>42</v>
      </c>
      <c r="B12" s="63"/>
      <c r="C12" s="63" t="s">
        <v>12</v>
      </c>
      <c r="D12" s="63" t="s">
        <v>132</v>
      </c>
      <c r="E12" s="64">
        <v>1</v>
      </c>
      <c r="F12" s="63" t="s">
        <v>56</v>
      </c>
    </row>
    <row r="13" spans="1:6" ht="12.75">
      <c r="A13" s="59" t="s">
        <v>43</v>
      </c>
      <c r="B13" s="63"/>
      <c r="C13" s="63" t="s">
        <v>13</v>
      </c>
      <c r="D13" s="63" t="s">
        <v>132</v>
      </c>
      <c r="E13" s="64">
        <v>1</v>
      </c>
      <c r="F13" s="63" t="s">
        <v>56</v>
      </c>
    </row>
    <row r="14" spans="1:6" ht="12.75">
      <c r="A14" s="59" t="s">
        <v>253</v>
      </c>
      <c r="B14" s="63"/>
      <c r="C14" s="63" t="s">
        <v>12</v>
      </c>
      <c r="D14" s="63" t="s">
        <v>131</v>
      </c>
      <c r="E14" s="64">
        <v>1</v>
      </c>
      <c r="F14" s="63" t="s">
        <v>56</v>
      </c>
    </row>
    <row r="15" spans="1:6" ht="12.75">
      <c r="A15" s="59" t="s">
        <v>44</v>
      </c>
      <c r="B15" s="63"/>
      <c r="C15" s="63" t="s">
        <v>12</v>
      </c>
      <c r="D15" s="63" t="s">
        <v>132</v>
      </c>
      <c r="E15" s="64">
        <v>0.75</v>
      </c>
      <c r="F15" s="63" t="s">
        <v>56</v>
      </c>
    </row>
    <row r="16" spans="1:6" ht="12.75">
      <c r="A16" s="59" t="s">
        <v>45</v>
      </c>
      <c r="B16" s="63"/>
      <c r="C16" s="63" t="s">
        <v>12</v>
      </c>
      <c r="D16" s="63" t="s">
        <v>132</v>
      </c>
      <c r="E16" s="64">
        <v>0.65</v>
      </c>
      <c r="F16" s="63" t="s">
        <v>57</v>
      </c>
    </row>
    <row r="17" spans="1:6" ht="12.75">
      <c r="A17" s="59" t="s">
        <v>46</v>
      </c>
      <c r="B17" s="63"/>
      <c r="C17" s="63" t="s">
        <v>13</v>
      </c>
      <c r="D17" s="63" t="s">
        <v>132</v>
      </c>
      <c r="E17" s="64">
        <v>0.05</v>
      </c>
      <c r="F17" s="63" t="s">
        <v>95</v>
      </c>
    </row>
    <row r="18" spans="1:6" ht="12.75">
      <c r="A18" s="59" t="s">
        <v>47</v>
      </c>
      <c r="B18" s="63"/>
      <c r="C18" s="63" t="s">
        <v>12</v>
      </c>
      <c r="D18" s="63" t="s">
        <v>151</v>
      </c>
      <c r="E18" s="64">
        <v>1</v>
      </c>
      <c r="F18" s="63" t="s">
        <v>58</v>
      </c>
    </row>
    <row r="19" spans="1:6" ht="12.75">
      <c r="A19" s="59" t="s">
        <v>268</v>
      </c>
      <c r="B19" s="63"/>
      <c r="C19" s="63" t="s">
        <v>12</v>
      </c>
      <c r="D19" s="63" t="s">
        <v>151</v>
      </c>
      <c r="E19" s="64">
        <v>1</v>
      </c>
      <c r="F19" s="63" t="s">
        <v>58</v>
      </c>
    </row>
    <row r="20" spans="1:6" ht="12.75">
      <c r="A20" s="59" t="s">
        <v>269</v>
      </c>
      <c r="B20" s="63"/>
      <c r="C20" s="63" t="s">
        <v>12</v>
      </c>
      <c r="D20" s="63" t="s">
        <v>151</v>
      </c>
      <c r="E20" s="64">
        <v>1</v>
      </c>
      <c r="F20" s="63" t="s">
        <v>58</v>
      </c>
    </row>
    <row r="21" spans="1:6" ht="12.75">
      <c r="A21" s="59" t="s">
        <v>52</v>
      </c>
      <c r="B21" s="63"/>
      <c r="C21" s="63" t="s">
        <v>12</v>
      </c>
      <c r="D21" s="63" t="s">
        <v>151</v>
      </c>
      <c r="E21" s="64">
        <v>1</v>
      </c>
      <c r="F21" s="63" t="s">
        <v>58</v>
      </c>
    </row>
    <row r="22" spans="1:6" ht="12.75">
      <c r="A22" s="59" t="s">
        <v>53</v>
      </c>
      <c r="B22" s="63"/>
      <c r="C22" s="63" t="s">
        <v>13</v>
      </c>
      <c r="D22" s="63" t="s">
        <v>151</v>
      </c>
      <c r="E22" s="64">
        <v>0.274</v>
      </c>
      <c r="F22" s="63" t="s">
        <v>59</v>
      </c>
    </row>
    <row r="23" spans="1:6" ht="12.75">
      <c r="A23" s="59" t="s">
        <v>54</v>
      </c>
      <c r="B23" s="63"/>
      <c r="C23" s="63" t="s">
        <v>13</v>
      </c>
      <c r="D23" s="63" t="s">
        <v>151</v>
      </c>
      <c r="E23" s="64">
        <v>0.33</v>
      </c>
      <c r="F23" s="63" t="s">
        <v>59</v>
      </c>
    </row>
    <row r="24" spans="1:6" ht="12.75">
      <c r="A24" s="59" t="s">
        <v>55</v>
      </c>
      <c r="B24" s="63"/>
      <c r="C24" s="63" t="s">
        <v>13</v>
      </c>
      <c r="D24" s="63" t="s">
        <v>151</v>
      </c>
      <c r="E24" s="64">
        <v>0.49</v>
      </c>
      <c r="F24" s="63" t="s">
        <v>59</v>
      </c>
    </row>
    <row r="25" spans="1:6" ht="12.75">
      <c r="A25" s="59" t="s">
        <v>48</v>
      </c>
      <c r="B25" s="63"/>
      <c r="C25" s="63" t="s">
        <v>12</v>
      </c>
      <c r="D25" s="63" t="s">
        <v>151</v>
      </c>
      <c r="E25" s="64">
        <v>1</v>
      </c>
      <c r="F25" s="63" t="s">
        <v>58</v>
      </c>
    </row>
    <row r="26" spans="1:6" ht="12.75">
      <c r="A26" s="59" t="s">
        <v>252</v>
      </c>
      <c r="B26" s="63"/>
      <c r="C26" s="63" t="s">
        <v>12</v>
      </c>
      <c r="D26" s="63" t="s">
        <v>151</v>
      </c>
      <c r="E26" s="64">
        <v>1</v>
      </c>
      <c r="F26" s="63" t="s">
        <v>56</v>
      </c>
    </row>
    <row r="27" spans="1:6" ht="12.75">
      <c r="A27" s="59" t="s">
        <v>33</v>
      </c>
      <c r="B27" s="63"/>
      <c r="C27" s="63" t="s">
        <v>12</v>
      </c>
      <c r="D27" s="63" t="s">
        <v>151</v>
      </c>
      <c r="E27" s="64">
        <v>0.85</v>
      </c>
      <c r="F27" s="63" t="s">
        <v>58</v>
      </c>
    </row>
    <row r="28" spans="1:6" ht="12.75">
      <c r="A28" s="59" t="s">
        <v>41</v>
      </c>
      <c r="B28" s="63"/>
      <c r="C28" s="63" t="s">
        <v>12</v>
      </c>
      <c r="D28" s="63" t="s">
        <v>151</v>
      </c>
      <c r="E28" s="64">
        <v>0.45</v>
      </c>
      <c r="F28" s="63" t="s">
        <v>59</v>
      </c>
    </row>
    <row r="29" spans="1:6" ht="12.75">
      <c r="A29" s="59" t="s">
        <v>49</v>
      </c>
      <c r="B29" s="63"/>
      <c r="C29" s="63" t="s">
        <v>12</v>
      </c>
      <c r="D29" s="63" t="s">
        <v>151</v>
      </c>
      <c r="E29" s="64">
        <v>0.5904</v>
      </c>
      <c r="F29" s="63" t="s">
        <v>58</v>
      </c>
    </row>
    <row r="30" spans="1:6" ht="12.75">
      <c r="A30" s="59" t="s">
        <v>50</v>
      </c>
      <c r="B30" s="63"/>
      <c r="C30" s="63" t="s">
        <v>12</v>
      </c>
      <c r="D30" s="63" t="s">
        <v>151</v>
      </c>
      <c r="E30" s="64">
        <v>1</v>
      </c>
      <c r="F30" s="63" t="s">
        <v>58</v>
      </c>
    </row>
    <row r="31" spans="1:6" ht="12.75">
      <c r="A31" s="59" t="s">
        <v>51</v>
      </c>
      <c r="B31" s="63"/>
      <c r="C31" s="63" t="s">
        <v>12</v>
      </c>
      <c r="D31" s="63" t="s">
        <v>151</v>
      </c>
      <c r="E31" s="64">
        <v>0.413</v>
      </c>
      <c r="F31" s="63" t="s">
        <v>59</v>
      </c>
    </row>
    <row r="32" spans="1:6" ht="12.75">
      <c r="A32" s="59" t="s">
        <v>187</v>
      </c>
      <c r="B32" s="63"/>
      <c r="C32" s="63" t="s">
        <v>12</v>
      </c>
      <c r="D32" s="63" t="s">
        <v>151</v>
      </c>
      <c r="E32" s="64">
        <v>1</v>
      </c>
      <c r="F32" s="63" t="s">
        <v>56</v>
      </c>
    </row>
    <row r="33" spans="1:6" ht="13.5" thickBot="1">
      <c r="A33" s="59" t="s">
        <v>188</v>
      </c>
      <c r="B33" s="63"/>
      <c r="C33" s="63" t="str">
        <f>+C32</f>
        <v>Portugal</v>
      </c>
      <c r="D33" s="63" t="s">
        <v>127</v>
      </c>
      <c r="E33" s="64">
        <v>1</v>
      </c>
      <c r="F33" s="63" t="s">
        <v>58</v>
      </c>
    </row>
    <row r="34" spans="1:6" ht="6" customHeight="1" thickTop="1">
      <c r="A34" s="46"/>
      <c r="B34" s="46"/>
      <c r="C34" s="46"/>
      <c r="D34" s="46"/>
      <c r="E34" s="46"/>
      <c r="F34" s="46"/>
    </row>
    <row r="36" ht="15">
      <c r="A36" s="156" t="s">
        <v>338</v>
      </c>
    </row>
    <row r="37" ht="15">
      <c r="A37" s="156" t="s">
        <v>339</v>
      </c>
    </row>
    <row r="39" ht="12.75">
      <c r="A39" s="96" t="s">
        <v>256</v>
      </c>
    </row>
    <row r="42" spans="1:11" ht="12.75">
      <c r="A42" s="47" t="s">
        <v>174</v>
      </c>
      <c r="B42" s="47"/>
      <c r="C42" s="47"/>
      <c r="D42" s="47"/>
      <c r="E42" s="42"/>
      <c r="F42" s="42"/>
      <c r="G42" s="42"/>
      <c r="H42" s="42"/>
      <c r="I42" s="42"/>
      <c r="J42" s="42"/>
      <c r="K42" s="42"/>
    </row>
    <row r="43" spans="1:11" ht="13.5" thickBot="1">
      <c r="A43" s="37"/>
      <c r="B43" s="57">
        <v>2006</v>
      </c>
      <c r="C43" s="57"/>
      <c r="D43" s="57"/>
      <c r="E43" s="57"/>
      <c r="F43" s="57">
        <v>2007</v>
      </c>
      <c r="G43" s="57"/>
      <c r="H43" s="57"/>
      <c r="I43" s="44"/>
      <c r="J43" s="44">
        <v>2008</v>
      </c>
      <c r="K43" s="44"/>
    </row>
    <row r="44" spans="1:11" ht="14.25" thickBot="1" thickTop="1">
      <c r="A44" s="45"/>
      <c r="B44" s="45" t="s">
        <v>240</v>
      </c>
      <c r="C44" s="45" t="s">
        <v>237</v>
      </c>
      <c r="D44" s="45" t="s">
        <v>235</v>
      </c>
      <c r="E44" s="45" t="s">
        <v>169</v>
      </c>
      <c r="F44" s="45" t="s">
        <v>240</v>
      </c>
      <c r="G44" s="45" t="s">
        <v>237</v>
      </c>
      <c r="H44" s="45" t="s">
        <v>235</v>
      </c>
      <c r="I44" s="45" t="s">
        <v>169</v>
      </c>
      <c r="J44" s="45" t="s">
        <v>240</v>
      </c>
      <c r="K44" s="45" t="s">
        <v>237</v>
      </c>
    </row>
    <row r="45" spans="1:11" ht="13.5" thickTop="1">
      <c r="A45" s="39" t="s">
        <v>208</v>
      </c>
      <c r="B45" s="93">
        <v>1.7268</v>
      </c>
      <c r="C45" s="93">
        <v>0.26945</v>
      </c>
      <c r="D45" s="93">
        <v>2.94175</v>
      </c>
      <c r="E45" s="93">
        <v>1.1335</v>
      </c>
      <c r="F45" s="93">
        <v>0.6622</v>
      </c>
      <c r="G45" s="93">
        <v>2.69485</v>
      </c>
      <c r="H45" s="93">
        <v>2.3109499999999996</v>
      </c>
      <c r="I45" s="93">
        <v>2.432233</v>
      </c>
      <c r="J45" s="93">
        <v>1.76445</v>
      </c>
      <c r="K45" s="93">
        <v>1.8453</v>
      </c>
    </row>
    <row r="46" spans="1:11" ht="12.75">
      <c r="A46" s="39" t="s">
        <v>209</v>
      </c>
      <c r="B46" s="93">
        <v>9.646006999999999</v>
      </c>
      <c r="C46" s="93">
        <v>9.016173</v>
      </c>
      <c r="D46" s="93">
        <v>7.309819999999999</v>
      </c>
      <c r="E46" s="93">
        <v>11.058205999999998</v>
      </c>
      <c r="F46" s="93">
        <v>9.052435</v>
      </c>
      <c r="G46" s="93">
        <v>8.383573000000002</v>
      </c>
      <c r="H46" s="93">
        <v>9.681991999999997</v>
      </c>
      <c r="I46" s="93">
        <v>10.244098000000005</v>
      </c>
      <c r="J46" s="93">
        <v>9.459044</v>
      </c>
      <c r="K46" s="93">
        <v>9.077798000000003</v>
      </c>
    </row>
    <row r="47" spans="1:11" ht="12.75">
      <c r="A47" s="39" t="s">
        <v>210</v>
      </c>
      <c r="B47" s="93">
        <v>1.157891</v>
      </c>
      <c r="C47" s="93">
        <v>0.24691999999999983</v>
      </c>
      <c r="D47" s="93">
        <v>0.5041890000000001</v>
      </c>
      <c r="E47" s="93">
        <v>0.7949609999999996</v>
      </c>
      <c r="F47" s="93">
        <v>1.169337</v>
      </c>
      <c r="G47" s="93">
        <v>0.481063</v>
      </c>
      <c r="H47" s="93">
        <v>0.17960000000000015</v>
      </c>
      <c r="I47" s="93">
        <v>0.3578619999999999</v>
      </c>
      <c r="J47" s="93">
        <v>1.011789</v>
      </c>
      <c r="K47" s="93">
        <v>0.278319</v>
      </c>
    </row>
    <row r="48" spans="1:11" ht="12.75">
      <c r="A48" s="39" t="s">
        <v>127</v>
      </c>
      <c r="B48" s="93">
        <v>0.395837</v>
      </c>
      <c r="C48" s="93">
        <v>0.081199</v>
      </c>
      <c r="D48" s="93">
        <v>-0.8855359999999965</v>
      </c>
      <c r="E48" s="93">
        <v>0.6011660000000001</v>
      </c>
      <c r="F48" s="93">
        <v>0.43282</v>
      </c>
      <c r="G48" s="93">
        <v>0.3795839999999999</v>
      </c>
      <c r="H48" s="93">
        <v>1.6855960000000003</v>
      </c>
      <c r="I48" s="93">
        <v>1.0895579999999998</v>
      </c>
      <c r="J48" s="93">
        <v>0.130835</v>
      </c>
      <c r="K48" s="93">
        <v>0.357529</v>
      </c>
    </row>
    <row r="49" spans="1:11" ht="12.75">
      <c r="A49" s="55" t="s">
        <v>211</v>
      </c>
      <c r="B49" s="98">
        <v>12.926534999999998</v>
      </c>
      <c r="C49" s="98">
        <v>9.613742</v>
      </c>
      <c r="D49" s="98">
        <v>9.870223000000003</v>
      </c>
      <c r="E49" s="98">
        <v>13.587832999999996</v>
      </c>
      <c r="F49" s="98">
        <v>11.316792</v>
      </c>
      <c r="G49" s="98">
        <v>11.939070000000003</v>
      </c>
      <c r="H49" s="98">
        <v>13.858137999999999</v>
      </c>
      <c r="I49" s="98">
        <v>14.123751000000006</v>
      </c>
      <c r="J49" s="98">
        <v>12.366118</v>
      </c>
      <c r="K49" s="98">
        <v>11.558946000000002</v>
      </c>
    </row>
    <row r="50" spans="1:11" ht="12.75">
      <c r="A50" s="39" t="s">
        <v>150</v>
      </c>
      <c r="B50" s="93">
        <v>1.5009000000000001</v>
      </c>
      <c r="C50" s="93">
        <v>-4.614004999999999</v>
      </c>
      <c r="D50" s="93">
        <v>0.32003899999999974</v>
      </c>
      <c r="E50" s="93">
        <v>-2.7103069999999994</v>
      </c>
      <c r="F50" s="93">
        <v>7.69731</v>
      </c>
      <c r="G50" s="93">
        <v>0.021274999999999267</v>
      </c>
      <c r="H50" s="93">
        <v>1.5979289999999993</v>
      </c>
      <c r="I50" s="93">
        <v>-0.5093819999999987</v>
      </c>
      <c r="J50" s="93">
        <v>-0.49986100000000033</v>
      </c>
      <c r="K50" s="93">
        <v>-1.366386</v>
      </c>
    </row>
    <row r="51" spans="1:11" ht="13.5" thickBot="1">
      <c r="A51" s="55" t="s">
        <v>212</v>
      </c>
      <c r="B51" s="98">
        <v>14.427434999999997</v>
      </c>
      <c r="C51" s="98">
        <v>4.999737000000001</v>
      </c>
      <c r="D51" s="98">
        <v>10.190262000000002</v>
      </c>
      <c r="E51" s="98">
        <v>10.877525999999996</v>
      </c>
      <c r="F51" s="98">
        <v>19.014102</v>
      </c>
      <c r="G51" s="98">
        <v>11.960345000000002</v>
      </c>
      <c r="H51" s="98">
        <v>15.456066999999997</v>
      </c>
      <c r="I51" s="98">
        <v>13.614369000000007</v>
      </c>
      <c r="J51" s="98">
        <v>11.866257</v>
      </c>
      <c r="K51" s="98">
        <v>10.192560000000002</v>
      </c>
    </row>
    <row r="52" spans="1:11" ht="6" customHeight="1" thickTop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</sheetData>
  <hyperlinks>
    <hyperlink ref="F2" location="'Table of Contents'!A5" display="Table of Contents"/>
    <hyperlink ref="A5" location="'Major Holdings'!A5:F37" display="Major Holdings"/>
    <hyperlink ref="A6" location="'Major Holdings'!A39:K52" display="EQpat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5:Y115"/>
  <sheetViews>
    <sheetView showGridLines="0" view="pageBreakPreview" zoomScaleSheetLayoutView="100" workbookViewId="0" topLeftCell="A1">
      <selection activeCell="K58" sqref="K58"/>
    </sheetView>
  </sheetViews>
  <sheetFormatPr defaultColWidth="9.140625" defaultRowHeight="12.75"/>
  <cols>
    <col min="1" max="1" width="23.8515625" style="1" customWidth="1"/>
    <col min="2" max="13" width="9.00390625" style="1" customWidth="1"/>
    <col min="14" max="14" width="9.421875" style="1" customWidth="1"/>
    <col min="15" max="16" width="9.00390625" style="1" customWidth="1"/>
    <col min="17" max="17" width="8.421875" style="1" customWidth="1"/>
    <col min="18" max="18" width="9.00390625" style="1" customWidth="1"/>
    <col min="19" max="19" width="9.57421875" style="1" customWidth="1"/>
    <col min="20" max="20" width="7.57421875" style="1" customWidth="1"/>
    <col min="21" max="21" width="8.57421875" style="1" customWidth="1"/>
    <col min="22" max="22" width="7.28125" style="1" customWidth="1"/>
    <col min="23" max="24" width="9.00390625" style="1" customWidth="1"/>
    <col min="25" max="25" width="5.57421875" style="1" customWidth="1"/>
    <col min="26" max="26" width="7.421875" style="1" customWidth="1"/>
    <col min="27" max="16384" width="9.140625" style="1" customWidth="1"/>
  </cols>
  <sheetData>
    <row r="1" ht="12.75"/>
    <row r="2" ht="12.75"/>
    <row r="3" ht="12.75"/>
    <row r="4" ht="12.75"/>
    <row r="5" spans="1:16" ht="12.75">
      <c r="A5" s="96" t="s">
        <v>22</v>
      </c>
      <c r="B5" s="2"/>
      <c r="C5" s="9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12.75">
      <c r="A6" s="150" t="s">
        <v>316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96" t="s">
        <v>26</v>
      </c>
    </row>
    <row r="7" spans="1:18" ht="12.75">
      <c r="A7" s="151">
        <v>2008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96"/>
    </row>
    <row r="8" spans="1:16" ht="12.75">
      <c r="A8" s="152">
        <v>2007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2.75">
      <c r="A9" s="152">
        <v>2006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3.5">
      <c r="A10" s="152">
        <v>2005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2.75">
      <c r="A11" s="150" t="s">
        <v>189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152">
        <v>2008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3.5">
      <c r="A13" s="152">
        <v>2007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3.5">
      <c r="A14" s="152">
        <v>2006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3.5">
      <c r="A15" s="152">
        <v>2005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7" t="s">
        <v>316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105">
        <v>2008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47" t="s">
        <v>275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7"/>
      <c r="M20" s="7"/>
      <c r="N20" s="7"/>
      <c r="O20" s="7"/>
      <c r="P20" s="7"/>
    </row>
    <row r="21" spans="1:16" ht="13.5" thickBot="1">
      <c r="A21" s="37"/>
      <c r="B21" s="57" t="s">
        <v>240</v>
      </c>
      <c r="C21" s="78"/>
      <c r="D21" s="78"/>
      <c r="E21" s="78"/>
      <c r="F21" s="78"/>
      <c r="G21" s="57" t="s">
        <v>237</v>
      </c>
      <c r="H21" s="57"/>
      <c r="I21" s="78"/>
      <c r="J21" s="78"/>
      <c r="K21" s="78"/>
      <c r="L21" s="7"/>
      <c r="M21" s="7"/>
      <c r="N21" s="7"/>
      <c r="O21" s="7"/>
      <c r="P21" s="7"/>
    </row>
    <row r="22" spans="1:16" ht="46.5" thickBot="1" thickTop="1">
      <c r="A22" s="45"/>
      <c r="B22" s="65" t="s">
        <v>107</v>
      </c>
      <c r="C22" s="65" t="s">
        <v>156</v>
      </c>
      <c r="D22" s="65" t="s">
        <v>314</v>
      </c>
      <c r="E22" s="65" t="s">
        <v>35</v>
      </c>
      <c r="F22" s="65" t="s">
        <v>315</v>
      </c>
      <c r="G22" s="65" t="s">
        <v>107</v>
      </c>
      <c r="H22" s="65" t="s">
        <v>156</v>
      </c>
      <c r="I22" s="65" t="s">
        <v>314</v>
      </c>
      <c r="J22" s="65" t="s">
        <v>35</v>
      </c>
      <c r="K22" s="65" t="s">
        <v>315</v>
      </c>
      <c r="L22" s="7"/>
      <c r="M22" s="7"/>
      <c r="N22" s="7"/>
      <c r="O22" s="7"/>
      <c r="P22" s="7"/>
    </row>
    <row r="23" spans="1:16" ht="13.5" thickTop="1">
      <c r="A23" s="59" t="s">
        <v>107</v>
      </c>
      <c r="B23" s="95">
        <v>247.2663817600102</v>
      </c>
      <c r="C23" s="95">
        <v>-82.59295252000001</v>
      </c>
      <c r="D23" s="95">
        <v>164.6734292400102</v>
      </c>
      <c r="E23" s="95">
        <v>4.1703272</v>
      </c>
      <c r="F23" s="95">
        <v>168.8437564400102</v>
      </c>
      <c r="G23" s="95">
        <v>477.4875772999898</v>
      </c>
      <c r="H23" s="95">
        <v>-320.47720434</v>
      </c>
      <c r="I23" s="95">
        <v>157.0103729599898</v>
      </c>
      <c r="J23" s="95">
        <v>-9.466550049999787</v>
      </c>
      <c r="K23" s="95">
        <v>147.54382290999</v>
      </c>
      <c r="L23" s="7"/>
      <c r="M23" s="7"/>
      <c r="N23" s="7"/>
      <c r="O23" s="7"/>
      <c r="P23" s="7"/>
    </row>
    <row r="24" spans="1:16" ht="12.75">
      <c r="A24" s="39" t="s">
        <v>131</v>
      </c>
      <c r="B24" s="91">
        <v>39.10864031000011</v>
      </c>
      <c r="C24" s="91">
        <v>0</v>
      </c>
      <c r="D24" s="91">
        <v>39.10864031000011</v>
      </c>
      <c r="E24" s="91">
        <v>2.93711287</v>
      </c>
      <c r="F24" s="91">
        <v>42.04575318000011</v>
      </c>
      <c r="G24" s="91">
        <v>45.42737501000022</v>
      </c>
      <c r="H24" s="91">
        <v>0</v>
      </c>
      <c r="I24" s="91">
        <v>45.42737501000022</v>
      </c>
      <c r="J24" s="91">
        <v>6.347047300000001</v>
      </c>
      <c r="K24" s="91">
        <v>51.77442231000022</v>
      </c>
      <c r="L24" s="7"/>
      <c r="M24" s="7"/>
      <c r="N24" s="7"/>
      <c r="O24" s="7"/>
      <c r="P24" s="7"/>
    </row>
    <row r="25" spans="1:16" ht="12.75">
      <c r="A25" s="39" t="s">
        <v>132</v>
      </c>
      <c r="B25" s="91">
        <v>120.77819881999972</v>
      </c>
      <c r="C25" s="91">
        <v>-83.36758082547178</v>
      </c>
      <c r="D25" s="91">
        <v>37.41061799452794</v>
      </c>
      <c r="E25" s="91">
        <v>0.48841953999999993</v>
      </c>
      <c r="F25" s="91">
        <v>37.89903753452794</v>
      </c>
      <c r="G25" s="91">
        <v>341.17303658000134</v>
      </c>
      <c r="H25" s="91">
        <v>-317.8454146600031</v>
      </c>
      <c r="I25" s="91">
        <v>23.32762191999825</v>
      </c>
      <c r="J25" s="91">
        <v>-15.87309877</v>
      </c>
      <c r="K25" s="91">
        <v>7.45452314999825</v>
      </c>
      <c r="L25" s="7"/>
      <c r="M25" s="7"/>
      <c r="N25" s="7"/>
      <c r="O25" s="7"/>
      <c r="P25" s="7"/>
    </row>
    <row r="26" spans="1:16" ht="12.75">
      <c r="A26" s="39" t="s">
        <v>151</v>
      </c>
      <c r="B26" s="91">
        <v>83.56311576000003</v>
      </c>
      <c r="C26" s="91">
        <v>0.7746283090903887</v>
      </c>
      <c r="D26" s="91">
        <v>84.33774406909042</v>
      </c>
      <c r="E26" s="91">
        <v>0.74479479</v>
      </c>
      <c r="F26" s="91">
        <v>85.08253885909042</v>
      </c>
      <c r="G26" s="91">
        <v>87.09872300999994</v>
      </c>
      <c r="H26" s="91">
        <v>-2.631789682448371</v>
      </c>
      <c r="I26" s="91">
        <v>84.46693332755157</v>
      </c>
      <c r="J26" s="91">
        <v>0.03836507999999999</v>
      </c>
      <c r="K26" s="91">
        <v>84.50529840755158</v>
      </c>
      <c r="L26" s="7"/>
      <c r="M26" s="7"/>
      <c r="N26" s="7"/>
      <c r="O26" s="7"/>
      <c r="P26" s="7"/>
    </row>
    <row r="27" spans="1:16" ht="13.5" thickBot="1">
      <c r="A27" s="39" t="s">
        <v>127</v>
      </c>
      <c r="B27" s="91">
        <v>3.81654809000011</v>
      </c>
      <c r="C27" s="91">
        <v>0</v>
      </c>
      <c r="D27" s="91">
        <v>3.81654809000011</v>
      </c>
      <c r="E27" s="91">
        <v>0</v>
      </c>
      <c r="F27" s="91">
        <v>3.81654809000011</v>
      </c>
      <c r="G27" s="91">
        <v>3.788563340000074</v>
      </c>
      <c r="H27" s="91">
        <v>0</v>
      </c>
      <c r="I27" s="91">
        <v>3.788563340000074</v>
      </c>
      <c r="J27" s="91">
        <v>0.02097034</v>
      </c>
      <c r="K27" s="91">
        <v>3.809533680000074</v>
      </c>
      <c r="L27" s="7"/>
      <c r="M27" s="7"/>
      <c r="N27" s="7"/>
      <c r="O27" s="7"/>
      <c r="P27" s="7"/>
    </row>
    <row r="28" spans="1:16" ht="6" customHeight="1" thickTop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7"/>
      <c r="M28" s="7"/>
      <c r="N28" s="7"/>
      <c r="O28" s="7"/>
      <c r="P28" s="7"/>
    </row>
    <row r="29" spans="1:16" ht="13.5">
      <c r="A29" s="17">
        <v>2007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1" spans="1:21" ht="12.75">
      <c r="A31" s="47" t="s">
        <v>275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2"/>
      <c r="R31" s="42"/>
      <c r="S31" s="42"/>
      <c r="T31" s="42"/>
      <c r="U31" s="42"/>
    </row>
    <row r="32" spans="1:21" ht="13.5" thickBot="1">
      <c r="A32" s="37"/>
      <c r="B32" s="57" t="s">
        <v>240</v>
      </c>
      <c r="C32" s="78"/>
      <c r="D32" s="78"/>
      <c r="E32" s="78"/>
      <c r="F32" s="78"/>
      <c r="G32" s="57" t="s">
        <v>237</v>
      </c>
      <c r="H32" s="78"/>
      <c r="I32" s="78"/>
      <c r="J32" s="78"/>
      <c r="K32" s="78"/>
      <c r="L32" s="57" t="s">
        <v>235</v>
      </c>
      <c r="M32" s="78"/>
      <c r="N32" s="78"/>
      <c r="O32" s="78"/>
      <c r="P32" s="78"/>
      <c r="Q32" s="57" t="s">
        <v>169</v>
      </c>
      <c r="R32" s="44"/>
      <c r="S32" s="44"/>
      <c r="T32" s="44"/>
      <c r="U32" s="44"/>
    </row>
    <row r="33" spans="1:21" ht="46.5" thickBot="1" thickTop="1">
      <c r="A33" s="45"/>
      <c r="B33" s="65" t="s">
        <v>107</v>
      </c>
      <c r="C33" s="65" t="s">
        <v>156</v>
      </c>
      <c r="D33" s="65" t="s">
        <v>314</v>
      </c>
      <c r="E33" s="65" t="s">
        <v>35</v>
      </c>
      <c r="F33" s="65" t="s">
        <v>315</v>
      </c>
      <c r="G33" s="65" t="s">
        <v>107</v>
      </c>
      <c r="H33" s="65" t="s">
        <v>156</v>
      </c>
      <c r="I33" s="65" t="s">
        <v>314</v>
      </c>
      <c r="J33" s="65" t="s">
        <v>35</v>
      </c>
      <c r="K33" s="65" t="s">
        <v>315</v>
      </c>
      <c r="L33" s="65" t="s">
        <v>107</v>
      </c>
      <c r="M33" s="65" t="s">
        <v>156</v>
      </c>
      <c r="N33" s="65" t="s">
        <v>314</v>
      </c>
      <c r="O33" s="65" t="s">
        <v>35</v>
      </c>
      <c r="P33" s="65" t="s">
        <v>315</v>
      </c>
      <c r="Q33" s="65" t="s">
        <v>107</v>
      </c>
      <c r="R33" s="65" t="s">
        <v>156</v>
      </c>
      <c r="S33" s="65" t="s">
        <v>314</v>
      </c>
      <c r="T33" s="65" t="s">
        <v>35</v>
      </c>
      <c r="U33" s="65" t="s">
        <v>315</v>
      </c>
    </row>
    <row r="34" spans="1:21" ht="13.5" thickTop="1">
      <c r="A34" s="59" t="s">
        <v>107</v>
      </c>
      <c r="B34" s="95">
        <v>179.40461401000988</v>
      </c>
      <c r="C34" s="95">
        <v>-13.15759364</v>
      </c>
      <c r="D34" s="95">
        <v>166.2470203700099</v>
      </c>
      <c r="E34" s="95">
        <v>-1.6145406699999003</v>
      </c>
      <c r="F34" s="95">
        <v>164.63247970000998</v>
      </c>
      <c r="G34" s="95">
        <v>337.70551949999043</v>
      </c>
      <c r="H34" s="95">
        <v>-128.42891818</v>
      </c>
      <c r="I34" s="95">
        <v>209.27660131999042</v>
      </c>
      <c r="J34" s="95">
        <v>5.02557889000047</v>
      </c>
      <c r="K34" s="95">
        <v>214.3021802099909</v>
      </c>
      <c r="L34" s="95">
        <v>218.31258978999992</v>
      </c>
      <c r="M34" s="95">
        <v>-67.207159087596</v>
      </c>
      <c r="N34" s="95">
        <v>151.1054307024039</v>
      </c>
      <c r="O34" s="95">
        <v>-4.317983599999978</v>
      </c>
      <c r="P34" s="95">
        <v>146.78744710240392</v>
      </c>
      <c r="Q34" s="95">
        <v>275.7761804799989</v>
      </c>
      <c r="R34" s="95">
        <v>-183.98656531340737</v>
      </c>
      <c r="S34" s="95">
        <v>91.78961516659155</v>
      </c>
      <c r="T34" s="95">
        <v>3.0660675899999914</v>
      </c>
      <c r="U34" s="95">
        <v>94.85568275659153</v>
      </c>
    </row>
    <row r="35" spans="1:21" ht="12.75">
      <c r="A35" s="39" t="s">
        <v>131</v>
      </c>
      <c r="B35" s="91">
        <v>31.244687540000005</v>
      </c>
      <c r="C35" s="91">
        <v>0</v>
      </c>
      <c r="D35" s="91">
        <v>31.244687540000005</v>
      </c>
      <c r="E35" s="91">
        <v>0</v>
      </c>
      <c r="F35" s="91">
        <v>31.244687540000005</v>
      </c>
      <c r="G35" s="91">
        <v>39.479886170000015</v>
      </c>
      <c r="H35" s="91">
        <v>0</v>
      </c>
      <c r="I35" s="91">
        <v>39.479886170000015</v>
      </c>
      <c r="J35" s="91">
        <v>4.32078628</v>
      </c>
      <c r="K35" s="91">
        <v>43.800672450000015</v>
      </c>
      <c r="L35" s="91">
        <v>47.6856123099999</v>
      </c>
      <c r="M35" s="91">
        <v>0</v>
      </c>
      <c r="N35" s="91">
        <v>47.6856123099999</v>
      </c>
      <c r="O35" s="91">
        <v>-2.0079439400000005</v>
      </c>
      <c r="P35" s="91">
        <v>45.67766836999989</v>
      </c>
      <c r="Q35" s="91">
        <v>27.63126597000007</v>
      </c>
      <c r="R35" s="91">
        <v>0</v>
      </c>
      <c r="S35" s="91">
        <v>27.63126597000007</v>
      </c>
      <c r="T35" s="91">
        <v>1.2480278100000004</v>
      </c>
      <c r="U35" s="91">
        <v>28.87929378000007</v>
      </c>
    </row>
    <row r="36" spans="1:21" ht="12.75">
      <c r="A36" s="39" t="s">
        <v>132</v>
      </c>
      <c r="B36" s="91">
        <v>100.20872098000002</v>
      </c>
      <c r="C36" s="91">
        <v>-22.286472764165595</v>
      </c>
      <c r="D36" s="91">
        <v>77.92224821583443</v>
      </c>
      <c r="E36" s="91">
        <v>-2.14613979</v>
      </c>
      <c r="F36" s="91">
        <v>75.77610842583442</v>
      </c>
      <c r="G36" s="91">
        <v>242.43127645999846</v>
      </c>
      <c r="H36" s="91">
        <v>-129.8413729494614</v>
      </c>
      <c r="I36" s="91">
        <v>112.58990351053706</v>
      </c>
      <c r="J36" s="91">
        <v>2.8380146299999995</v>
      </c>
      <c r="K36" s="91">
        <v>115.42791814053706</v>
      </c>
      <c r="L36" s="91">
        <v>134.33563206000056</v>
      </c>
      <c r="M36" s="91">
        <v>-68.04834769098926</v>
      </c>
      <c r="N36" s="91">
        <v>66.2872843690113</v>
      </c>
      <c r="O36" s="91">
        <v>-0.6416048100000004</v>
      </c>
      <c r="P36" s="91">
        <v>65.6456795590113</v>
      </c>
      <c r="Q36" s="91">
        <v>179.2493847799921</v>
      </c>
      <c r="R36" s="91">
        <v>-176.93072249626786</v>
      </c>
      <c r="S36" s="91">
        <v>2.318662283724251</v>
      </c>
      <c r="T36" s="91">
        <v>1.5253653800000007</v>
      </c>
      <c r="U36" s="91">
        <v>3.8440276637242516</v>
      </c>
    </row>
    <row r="37" spans="1:21" ht="12.75">
      <c r="A37" s="39" t="s">
        <v>151</v>
      </c>
      <c r="B37" s="91">
        <v>46.828922420000026</v>
      </c>
      <c r="C37" s="91">
        <v>9.128879979245099</v>
      </c>
      <c r="D37" s="91">
        <v>55.957802399245125</v>
      </c>
      <c r="E37" s="91">
        <v>0.5315991200000001</v>
      </c>
      <c r="F37" s="91">
        <v>56.48940151924513</v>
      </c>
      <c r="G37" s="91">
        <v>53.48577503000017</v>
      </c>
      <c r="H37" s="91">
        <v>1.4124539138243435</v>
      </c>
      <c r="I37" s="91">
        <v>54.89822894382451</v>
      </c>
      <c r="J37" s="91">
        <v>-2.13369404</v>
      </c>
      <c r="K37" s="91">
        <v>52.76453490382451</v>
      </c>
      <c r="L37" s="91">
        <v>36.17372196999977</v>
      </c>
      <c r="M37" s="91">
        <v>0.8402814067724691</v>
      </c>
      <c r="N37" s="91">
        <v>37.01400337677224</v>
      </c>
      <c r="O37" s="91">
        <v>-1.6684328300000004</v>
      </c>
      <c r="P37" s="91">
        <v>35.34557054677224</v>
      </c>
      <c r="Q37" s="91">
        <v>77.33910560000012</v>
      </c>
      <c r="R37" s="91">
        <v>-7.05584133839875</v>
      </c>
      <c r="S37" s="91">
        <v>70.28326426160137</v>
      </c>
      <c r="T37" s="91">
        <v>0.29318119000000004</v>
      </c>
      <c r="U37" s="91">
        <v>70.57644545160137</v>
      </c>
    </row>
    <row r="38" spans="1:21" ht="13.5" thickBot="1">
      <c r="A38" s="39" t="s">
        <v>127</v>
      </c>
      <c r="B38" s="91">
        <v>1.122205039999998</v>
      </c>
      <c r="C38" s="91">
        <v>0</v>
      </c>
      <c r="D38" s="91">
        <v>1.122205039999998</v>
      </c>
      <c r="E38" s="91">
        <v>0</v>
      </c>
      <c r="F38" s="91">
        <v>1.122205039999998</v>
      </c>
      <c r="G38" s="91">
        <v>2.3086598700000267</v>
      </c>
      <c r="H38" s="91">
        <v>0</v>
      </c>
      <c r="I38" s="91">
        <v>2.3086598700000267</v>
      </c>
      <c r="J38" s="91">
        <v>0</v>
      </c>
      <c r="K38" s="91">
        <v>2.3086598700000267</v>
      </c>
      <c r="L38" s="91">
        <v>-0.21321214000002273</v>
      </c>
      <c r="M38" s="91">
        <v>0</v>
      </c>
      <c r="N38" s="91">
        <v>-0.21321214000002273</v>
      </c>
      <c r="O38" s="91">
        <v>0</v>
      </c>
      <c r="P38" s="91">
        <v>-0.21321214000002273</v>
      </c>
      <c r="Q38" s="91">
        <v>-8.44357091000005</v>
      </c>
      <c r="R38" s="91">
        <v>0</v>
      </c>
      <c r="S38" s="91">
        <v>-8.44357091000005</v>
      </c>
      <c r="T38" s="91">
        <v>0</v>
      </c>
      <c r="U38" s="91">
        <v>-8.44357091000005</v>
      </c>
    </row>
    <row r="39" spans="1:21" ht="6" customHeight="1" thickTop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5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Y40" s="20"/>
    </row>
    <row r="41" spans="1:21" ht="13.5">
      <c r="A41" s="17">
        <v>2006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18"/>
      <c r="S41" s="18"/>
      <c r="T41" s="18"/>
      <c r="U41" s="18"/>
    </row>
    <row r="42" spans="1:21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2.75">
      <c r="A43" s="47" t="s">
        <v>275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2"/>
      <c r="R43" s="42"/>
      <c r="S43" s="42"/>
      <c r="T43" s="42"/>
      <c r="U43" s="42"/>
    </row>
    <row r="44" spans="1:21" ht="13.5" thickBot="1">
      <c r="A44" s="37"/>
      <c r="B44" s="57" t="s">
        <v>240</v>
      </c>
      <c r="C44" s="78"/>
      <c r="D44" s="78"/>
      <c r="E44" s="78"/>
      <c r="F44" s="78"/>
      <c r="G44" s="57" t="s">
        <v>237</v>
      </c>
      <c r="H44" s="78"/>
      <c r="I44" s="78"/>
      <c r="J44" s="78"/>
      <c r="K44" s="78"/>
      <c r="L44" s="57" t="s">
        <v>235</v>
      </c>
      <c r="M44" s="78"/>
      <c r="N44" s="78"/>
      <c r="O44" s="78"/>
      <c r="P44" s="78"/>
      <c r="Q44" s="57" t="s">
        <v>169</v>
      </c>
      <c r="R44" s="44"/>
      <c r="S44" s="44"/>
      <c r="T44" s="44"/>
      <c r="U44" s="44"/>
    </row>
    <row r="45" spans="1:21" ht="46.5" thickBot="1" thickTop="1">
      <c r="A45" s="45"/>
      <c r="B45" s="65" t="s">
        <v>107</v>
      </c>
      <c r="C45" s="65" t="s">
        <v>156</v>
      </c>
      <c r="D45" s="65" t="s">
        <v>314</v>
      </c>
      <c r="E45" s="65" t="s">
        <v>35</v>
      </c>
      <c r="F45" s="65" t="s">
        <v>315</v>
      </c>
      <c r="G45" s="65" t="s">
        <v>107</v>
      </c>
      <c r="H45" s="65" t="s">
        <v>156</v>
      </c>
      <c r="I45" s="65" t="s">
        <v>314</v>
      </c>
      <c r="J45" s="65" t="s">
        <v>35</v>
      </c>
      <c r="K45" s="65" t="s">
        <v>315</v>
      </c>
      <c r="L45" s="65" t="s">
        <v>107</v>
      </c>
      <c r="M45" s="65" t="s">
        <v>156</v>
      </c>
      <c r="N45" s="65" t="s">
        <v>314</v>
      </c>
      <c r="O45" s="65" t="s">
        <v>35</v>
      </c>
      <c r="P45" s="65" t="s">
        <v>315</v>
      </c>
      <c r="Q45" s="65" t="s">
        <v>107</v>
      </c>
      <c r="R45" s="65" t="s">
        <v>156</v>
      </c>
      <c r="S45" s="65" t="s">
        <v>314</v>
      </c>
      <c r="T45" s="65" t="s">
        <v>35</v>
      </c>
      <c r="U45" s="65" t="s">
        <v>315</v>
      </c>
    </row>
    <row r="46" spans="1:21" ht="13.5" thickTop="1">
      <c r="A46" s="59" t="s">
        <v>107</v>
      </c>
      <c r="B46" s="95">
        <v>158.59762947000013</v>
      </c>
      <c r="C46" s="95">
        <v>-14.299269640000029</v>
      </c>
      <c r="D46" s="95">
        <v>144.2983598300001</v>
      </c>
      <c r="E46" s="95">
        <v>-2.3477621299999885</v>
      </c>
      <c r="F46" s="95">
        <v>141.95059770000012</v>
      </c>
      <c r="G46" s="95">
        <v>318.27243881000084</v>
      </c>
      <c r="H46" s="95">
        <v>-186.1454083283753</v>
      </c>
      <c r="I46" s="95">
        <v>132.12703048162552</v>
      </c>
      <c r="J46" s="95">
        <v>-8.301326716279698</v>
      </c>
      <c r="K46" s="95">
        <v>123.82570376534582</v>
      </c>
      <c r="L46" s="95">
        <v>458.0610524299992</v>
      </c>
      <c r="M46" s="95">
        <v>73.26653794837507</v>
      </c>
      <c r="N46" s="95">
        <v>531.3275903783743</v>
      </c>
      <c r="O46" s="95">
        <v>-270.29091115372023</v>
      </c>
      <c r="P46" s="95">
        <v>261.0366792246541</v>
      </c>
      <c r="Q46" s="95">
        <v>31.85921730999842</v>
      </c>
      <c r="R46" s="95">
        <v>130.7740281400439</v>
      </c>
      <c r="S46" s="95">
        <v>162.63324545004232</v>
      </c>
      <c r="T46" s="95">
        <v>-4.7859965200001024</v>
      </c>
      <c r="U46" s="95">
        <v>157.8472489300422</v>
      </c>
    </row>
    <row r="47" spans="1:21" ht="12.75">
      <c r="A47" s="39" t="s">
        <v>131</v>
      </c>
      <c r="B47" s="91">
        <v>-4.384779089999999</v>
      </c>
      <c r="C47" s="91">
        <v>0</v>
      </c>
      <c r="D47" s="91">
        <v>-4.384779089999999</v>
      </c>
      <c r="E47" s="91">
        <v>0</v>
      </c>
      <c r="F47" s="91">
        <v>-4.384779089999999</v>
      </c>
      <c r="G47" s="91">
        <v>6.445098369999997</v>
      </c>
      <c r="H47" s="91">
        <v>0</v>
      </c>
      <c r="I47" s="91">
        <v>6.445098369999997</v>
      </c>
      <c r="J47" s="91">
        <v>0</v>
      </c>
      <c r="K47" s="91">
        <v>6.445098369999997</v>
      </c>
      <c r="L47" s="91">
        <v>33.71665194000009</v>
      </c>
      <c r="M47" s="91">
        <v>0</v>
      </c>
      <c r="N47" s="91">
        <v>33.71665194000009</v>
      </c>
      <c r="O47" s="91">
        <v>0</v>
      </c>
      <c r="P47" s="91">
        <v>33.71665194000009</v>
      </c>
      <c r="Q47" s="91">
        <v>27.371599049999926</v>
      </c>
      <c r="R47" s="91">
        <v>0</v>
      </c>
      <c r="S47" s="91">
        <v>27.371599049999926</v>
      </c>
      <c r="T47" s="91">
        <v>-0.00813649617</v>
      </c>
      <c r="U47" s="91">
        <v>27.363462553829926</v>
      </c>
    </row>
    <row r="48" spans="1:21" ht="12.75">
      <c r="A48" s="39" t="s">
        <v>132</v>
      </c>
      <c r="B48" s="91">
        <v>85.96581669000054</v>
      </c>
      <c r="C48" s="91">
        <v>-21.41951942042016</v>
      </c>
      <c r="D48" s="91">
        <v>64.54629726958038</v>
      </c>
      <c r="E48" s="91">
        <v>-2.2577780300000008</v>
      </c>
      <c r="F48" s="91">
        <v>62.28851923958038</v>
      </c>
      <c r="G48" s="91">
        <v>258.95625736999887</v>
      </c>
      <c r="H48" s="91">
        <v>-187.80550100496924</v>
      </c>
      <c r="I48" s="91">
        <v>71.15075636502962</v>
      </c>
      <c r="J48" s="91">
        <v>-8.431775816279723</v>
      </c>
      <c r="K48" s="91">
        <v>62.7189805487499</v>
      </c>
      <c r="L48" s="91">
        <v>83.60087119999912</v>
      </c>
      <c r="M48" s="91">
        <v>79.42726295391952</v>
      </c>
      <c r="N48" s="91">
        <v>163.02813415391864</v>
      </c>
      <c r="O48" s="91">
        <v>-20.730415</v>
      </c>
      <c r="P48" s="91">
        <v>142.29771915391865</v>
      </c>
      <c r="Q48" s="91">
        <v>-61.278873689997205</v>
      </c>
      <c r="R48" s="91">
        <v>138.3839217024148</v>
      </c>
      <c r="S48" s="91">
        <v>77.1050480124176</v>
      </c>
      <c r="T48" s="91">
        <v>13.033075232449722</v>
      </c>
      <c r="U48" s="91">
        <v>90.13812324486732</v>
      </c>
    </row>
    <row r="49" spans="1:21" ht="12.75">
      <c r="A49" s="39" t="s">
        <v>151</v>
      </c>
      <c r="B49" s="91">
        <v>75.25739467000005</v>
      </c>
      <c r="C49" s="91">
        <v>7.120242496020651</v>
      </c>
      <c r="D49" s="91">
        <v>82.3776371660207</v>
      </c>
      <c r="E49" s="91">
        <v>-0.05254571000000001</v>
      </c>
      <c r="F49" s="91">
        <v>82.3250914560207</v>
      </c>
      <c r="G49" s="91">
        <v>52.40906249999982</v>
      </c>
      <c r="H49" s="91">
        <v>1.6600996526980865</v>
      </c>
      <c r="I49" s="91">
        <v>54.069162152697906</v>
      </c>
      <c r="J49" s="91">
        <v>0.14130471000000003</v>
      </c>
      <c r="K49" s="91">
        <v>54.210466862697906</v>
      </c>
      <c r="L49" s="91">
        <v>342.55973586000016</v>
      </c>
      <c r="M49" s="91">
        <v>-6.160426148718727</v>
      </c>
      <c r="N49" s="91">
        <v>336.39930971128143</v>
      </c>
      <c r="O49" s="91">
        <v>-254.5786205</v>
      </c>
      <c r="P49" s="91">
        <v>81.82068921128143</v>
      </c>
      <c r="Q49" s="91">
        <v>76.41601691000018</v>
      </c>
      <c r="R49" s="91">
        <v>-7.6095621301723355</v>
      </c>
      <c r="S49" s="91">
        <v>68.80645477982785</v>
      </c>
      <c r="T49" s="91">
        <v>-21.286984909999997</v>
      </c>
      <c r="U49" s="91">
        <v>47.519469869827844</v>
      </c>
    </row>
    <row r="50" spans="1:21" ht="13.5" thickBot="1">
      <c r="A50" s="39" t="s">
        <v>127</v>
      </c>
      <c r="B50" s="91">
        <v>1.7730478699999916</v>
      </c>
      <c r="C50" s="91">
        <v>0</v>
      </c>
      <c r="D50" s="91">
        <v>1.7730478699999916</v>
      </c>
      <c r="E50" s="91">
        <v>0.03743838999999989</v>
      </c>
      <c r="F50" s="91">
        <v>1.8104862599999916</v>
      </c>
      <c r="G50" s="91">
        <v>0.4630212999999992</v>
      </c>
      <c r="H50" s="91">
        <v>0</v>
      </c>
      <c r="I50" s="91">
        <v>0.4630212999999992</v>
      </c>
      <c r="J50" s="91">
        <v>0.010855610000001797</v>
      </c>
      <c r="K50" s="91">
        <v>0.473876910000001</v>
      </c>
      <c r="L50" s="91">
        <v>-1.816883219999956</v>
      </c>
      <c r="M50" s="91">
        <v>0</v>
      </c>
      <c r="N50" s="91">
        <v>-1.816883219999956</v>
      </c>
      <c r="O50" s="91">
        <v>5.018124346279729</v>
      </c>
      <c r="P50" s="91">
        <v>3.201241126279773</v>
      </c>
      <c r="Q50" s="91">
        <v>-10.65014788000002</v>
      </c>
      <c r="R50" s="91">
        <v>0</v>
      </c>
      <c r="S50" s="91">
        <v>-10.65014788000002</v>
      </c>
      <c r="T50" s="91">
        <v>3.476049653720291</v>
      </c>
      <c r="U50" s="91">
        <v>-7.174098226279729</v>
      </c>
    </row>
    <row r="51" spans="1:21" ht="6" customHeight="1" thickTop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4" spans="1:16" ht="13.5">
      <c r="A54" s="17">
        <v>2005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6" spans="1:21" ht="12.75">
      <c r="A56" s="47" t="s">
        <v>275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2"/>
      <c r="R56" s="42"/>
      <c r="S56" s="42"/>
      <c r="T56" s="42"/>
      <c r="U56" s="42"/>
    </row>
    <row r="57" spans="1:21" ht="13.5" thickBot="1">
      <c r="A57" s="37"/>
      <c r="B57" s="57" t="s">
        <v>240</v>
      </c>
      <c r="C57" s="78"/>
      <c r="D57" s="78"/>
      <c r="E57" s="78"/>
      <c r="F57" s="78"/>
      <c r="G57" s="57" t="s">
        <v>237</v>
      </c>
      <c r="H57" s="78"/>
      <c r="I57" s="78"/>
      <c r="J57" s="78"/>
      <c r="K57" s="78"/>
      <c r="L57" s="57" t="s">
        <v>235</v>
      </c>
      <c r="M57" s="78"/>
      <c r="N57" s="78"/>
      <c r="O57" s="78"/>
      <c r="P57" s="78"/>
      <c r="Q57" s="57" t="s">
        <v>169</v>
      </c>
      <c r="R57" s="44"/>
      <c r="S57" s="44"/>
      <c r="T57" s="44"/>
      <c r="U57" s="44"/>
    </row>
    <row r="58" spans="1:21" ht="46.5" thickBot="1" thickTop="1">
      <c r="A58" s="45"/>
      <c r="B58" s="65" t="s">
        <v>107</v>
      </c>
      <c r="C58" s="65" t="s">
        <v>156</v>
      </c>
      <c r="D58" s="65" t="s">
        <v>314</v>
      </c>
      <c r="E58" s="65" t="s">
        <v>35</v>
      </c>
      <c r="F58" s="65" t="s">
        <v>315</v>
      </c>
      <c r="G58" s="65" t="s">
        <v>107</v>
      </c>
      <c r="H58" s="65" t="s">
        <v>156</v>
      </c>
      <c r="I58" s="65" t="s">
        <v>314</v>
      </c>
      <c r="J58" s="65" t="s">
        <v>35</v>
      </c>
      <c r="K58" s="65" t="s">
        <v>315</v>
      </c>
      <c r="L58" s="65" t="s">
        <v>107</v>
      </c>
      <c r="M58" s="65" t="s">
        <v>156</v>
      </c>
      <c r="N58" s="65" t="s">
        <v>314</v>
      </c>
      <c r="O58" s="65" t="s">
        <v>35</v>
      </c>
      <c r="P58" s="65" t="s">
        <v>315</v>
      </c>
      <c r="Q58" s="65" t="s">
        <v>107</v>
      </c>
      <c r="R58" s="65" t="s">
        <v>156</v>
      </c>
      <c r="S58" s="65" t="s">
        <v>314</v>
      </c>
      <c r="T58" s="65" t="s">
        <v>35</v>
      </c>
      <c r="U58" s="65" t="s">
        <v>315</v>
      </c>
    </row>
    <row r="59" spans="1:21" ht="13.5" thickTop="1">
      <c r="A59" s="59" t="s">
        <v>107</v>
      </c>
      <c r="B59" s="53" t="s">
        <v>243</v>
      </c>
      <c r="C59" s="53" t="s">
        <v>243</v>
      </c>
      <c r="D59" s="53" t="s">
        <v>243</v>
      </c>
      <c r="E59" s="53" t="s">
        <v>243</v>
      </c>
      <c r="F59" s="53" t="s">
        <v>243</v>
      </c>
      <c r="G59" s="53" t="s">
        <v>243</v>
      </c>
      <c r="H59" s="53" t="s">
        <v>243</v>
      </c>
      <c r="I59" s="53" t="s">
        <v>243</v>
      </c>
      <c r="J59" s="53" t="s">
        <v>243</v>
      </c>
      <c r="K59" s="53" t="s">
        <v>243</v>
      </c>
      <c r="L59" s="53">
        <v>331.9029548200001</v>
      </c>
      <c r="M59" s="53">
        <v>-168.82129066934561</v>
      </c>
      <c r="N59" s="53">
        <v>163.0816641506545</v>
      </c>
      <c r="O59" s="53">
        <v>1.2692759473763873</v>
      </c>
      <c r="P59" s="53">
        <v>164.3509400980309</v>
      </c>
      <c r="Q59" s="53">
        <v>19.385228109999648</v>
      </c>
      <c r="R59" s="53">
        <v>64.27506425969186</v>
      </c>
      <c r="S59" s="53">
        <v>83.6602923696915</v>
      </c>
      <c r="T59" s="53">
        <v>32.968783712623434</v>
      </c>
      <c r="U59" s="53">
        <v>116.62907608231494</v>
      </c>
    </row>
    <row r="60" spans="1:21" ht="12.75">
      <c r="A60" s="39" t="s">
        <v>131</v>
      </c>
      <c r="B60" s="84" t="s">
        <v>243</v>
      </c>
      <c r="C60" s="84" t="s">
        <v>243</v>
      </c>
      <c r="D60" s="84" t="s">
        <v>243</v>
      </c>
      <c r="E60" s="84" t="s">
        <v>243</v>
      </c>
      <c r="F60" s="84" t="s">
        <v>243</v>
      </c>
      <c r="G60" s="84" t="s">
        <v>243</v>
      </c>
      <c r="H60" s="84" t="s">
        <v>243</v>
      </c>
      <c r="I60" s="84" t="s">
        <v>243</v>
      </c>
      <c r="J60" s="84" t="s">
        <v>243</v>
      </c>
      <c r="K60" s="84" t="s">
        <v>243</v>
      </c>
      <c r="L60" s="52">
        <v>26.64400454999999</v>
      </c>
      <c r="M60" s="52">
        <v>0</v>
      </c>
      <c r="N60" s="52">
        <v>26.64400454999999</v>
      </c>
      <c r="O60" s="52">
        <v>0</v>
      </c>
      <c r="P60" s="52">
        <v>26.64400454999999</v>
      </c>
      <c r="Q60" s="52">
        <v>-18.829316979999998</v>
      </c>
      <c r="R60" s="52">
        <v>0</v>
      </c>
      <c r="S60" s="52">
        <v>-18.829316979999998</v>
      </c>
      <c r="T60" s="52">
        <v>0</v>
      </c>
      <c r="U60" s="52">
        <v>-18.829316979999998</v>
      </c>
    </row>
    <row r="61" spans="1:21" ht="12.75">
      <c r="A61" s="39" t="s">
        <v>132</v>
      </c>
      <c r="B61" s="84" t="s">
        <v>243</v>
      </c>
      <c r="C61" s="84" t="s">
        <v>243</v>
      </c>
      <c r="D61" s="84" t="s">
        <v>243</v>
      </c>
      <c r="E61" s="84" t="s">
        <v>243</v>
      </c>
      <c r="F61" s="84" t="s">
        <v>243</v>
      </c>
      <c r="G61" s="84" t="s">
        <v>243</v>
      </c>
      <c r="H61" s="84" t="s">
        <v>243</v>
      </c>
      <c r="I61" s="84" t="s">
        <v>243</v>
      </c>
      <c r="J61" s="84" t="s">
        <v>243</v>
      </c>
      <c r="K61" s="84" t="s">
        <v>243</v>
      </c>
      <c r="L61" s="52">
        <v>247.28492485000004</v>
      </c>
      <c r="M61" s="52">
        <v>-162.09748996693042</v>
      </c>
      <c r="N61" s="52">
        <v>85.18743488306961</v>
      </c>
      <c r="O61" s="52">
        <v>1.0619999999999998</v>
      </c>
      <c r="P61" s="52">
        <v>86.24943488306961</v>
      </c>
      <c r="Q61" s="52">
        <v>-31.392558370001424</v>
      </c>
      <c r="R61" s="52">
        <v>76.4146953640341</v>
      </c>
      <c r="S61" s="52">
        <v>45.02213699403268</v>
      </c>
      <c r="T61" s="52">
        <v>32.743323249999996</v>
      </c>
      <c r="U61" s="52">
        <v>77.76546024403268</v>
      </c>
    </row>
    <row r="62" spans="1:21" ht="12.75">
      <c r="A62" s="39" t="s">
        <v>151</v>
      </c>
      <c r="B62" s="84" t="s">
        <v>243</v>
      </c>
      <c r="C62" s="84" t="s">
        <v>243</v>
      </c>
      <c r="D62" s="84" t="s">
        <v>243</v>
      </c>
      <c r="E62" s="84" t="s">
        <v>243</v>
      </c>
      <c r="F62" s="84" t="s">
        <v>243</v>
      </c>
      <c r="G62" s="84" t="s">
        <v>243</v>
      </c>
      <c r="H62" s="84" t="s">
        <v>243</v>
      </c>
      <c r="I62" s="84" t="s">
        <v>243</v>
      </c>
      <c r="J62" s="84" t="s">
        <v>243</v>
      </c>
      <c r="K62" s="84" t="s">
        <v>243</v>
      </c>
      <c r="L62" s="52">
        <v>61.21728642999997</v>
      </c>
      <c r="M62" s="52">
        <v>-6.711874692415226</v>
      </c>
      <c r="N62" s="52">
        <v>54.505411737584744</v>
      </c>
      <c r="O62" s="52">
        <v>0.225</v>
      </c>
      <c r="P62" s="52">
        <v>54.730411737584745</v>
      </c>
      <c r="Q62" s="52">
        <v>55.828937000000174</v>
      </c>
      <c r="R62" s="52">
        <v>-12.142231104341887</v>
      </c>
      <c r="S62" s="52">
        <v>43.686705895658285</v>
      </c>
      <c r="T62" s="52">
        <v>0.40795309999999996</v>
      </c>
      <c r="U62" s="52">
        <v>44.094658995658286</v>
      </c>
    </row>
    <row r="63" spans="1:21" ht="13.5" thickBot="1">
      <c r="A63" s="39" t="s">
        <v>127</v>
      </c>
      <c r="B63" s="84" t="s">
        <v>243</v>
      </c>
      <c r="C63" s="84" t="s">
        <v>243</v>
      </c>
      <c r="D63" s="84" t="s">
        <v>243</v>
      </c>
      <c r="E63" s="84" t="s">
        <v>243</v>
      </c>
      <c r="F63" s="84" t="s">
        <v>243</v>
      </c>
      <c r="G63" s="84" t="s">
        <v>243</v>
      </c>
      <c r="H63" s="84" t="s">
        <v>243</v>
      </c>
      <c r="I63" s="84" t="s">
        <v>243</v>
      </c>
      <c r="J63" s="84" t="s">
        <v>243</v>
      </c>
      <c r="K63" s="84" t="s">
        <v>243</v>
      </c>
      <c r="L63" s="52">
        <v>-3.244301320000002</v>
      </c>
      <c r="M63" s="52">
        <v>0</v>
      </c>
      <c r="N63" s="52">
        <v>-3.244301320000002</v>
      </c>
      <c r="O63" s="52">
        <v>0</v>
      </c>
      <c r="P63" s="52">
        <v>-3.244301320000002</v>
      </c>
      <c r="Q63" s="52">
        <v>13.777161189999788</v>
      </c>
      <c r="R63" s="52">
        <v>0</v>
      </c>
      <c r="S63" s="52">
        <v>13.777161189999788</v>
      </c>
      <c r="T63" s="52">
        <v>-0.18234101999999736</v>
      </c>
      <c r="U63" s="52">
        <v>13.59482016999979</v>
      </c>
    </row>
    <row r="64" spans="1:21" ht="6" customHeight="1" thickTop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7" spans="1:16" ht="12.75">
      <c r="A67" s="7" t="s">
        <v>189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2.75">
      <c r="A69" s="105">
        <v>2008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2.75">
      <c r="A70" s="47" t="s">
        <v>275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7"/>
      <c r="M70" s="7"/>
      <c r="N70" s="7"/>
      <c r="O70" s="7"/>
      <c r="P70" s="7"/>
    </row>
    <row r="71" spans="1:16" ht="13.5" thickBot="1">
      <c r="A71" s="37"/>
      <c r="B71" s="57" t="s">
        <v>240</v>
      </c>
      <c r="C71" s="78"/>
      <c r="D71" s="78"/>
      <c r="E71" s="78"/>
      <c r="F71" s="78"/>
      <c r="G71" s="57" t="s">
        <v>237</v>
      </c>
      <c r="H71" s="78"/>
      <c r="I71" s="78"/>
      <c r="J71" s="78"/>
      <c r="K71" s="78"/>
      <c r="L71" s="7"/>
      <c r="M71" s="7"/>
      <c r="N71" s="7"/>
      <c r="O71" s="7"/>
      <c r="P71" s="7"/>
    </row>
    <row r="72" spans="1:16" ht="35.25" thickBot="1" thickTop="1">
      <c r="A72" s="45"/>
      <c r="B72" s="65" t="s">
        <v>120</v>
      </c>
      <c r="C72" s="65" t="s">
        <v>156</v>
      </c>
      <c r="D72" s="65" t="s">
        <v>34</v>
      </c>
      <c r="E72" s="65" t="s">
        <v>35</v>
      </c>
      <c r="F72" s="65" t="s">
        <v>168</v>
      </c>
      <c r="G72" s="65" t="s">
        <v>120</v>
      </c>
      <c r="H72" s="65" t="s">
        <v>156</v>
      </c>
      <c r="I72" s="65" t="s">
        <v>34</v>
      </c>
      <c r="J72" s="65" t="s">
        <v>35</v>
      </c>
      <c r="K72" s="65" t="s">
        <v>168</v>
      </c>
      <c r="L72" s="7"/>
      <c r="M72" s="7"/>
      <c r="N72" s="7"/>
      <c r="O72" s="7"/>
      <c r="P72" s="7"/>
    </row>
    <row r="73" spans="1:16" ht="13.5" thickTop="1">
      <c r="A73" s="59" t="s">
        <v>120</v>
      </c>
      <c r="B73" s="95">
        <v>315.73693631999987</v>
      </c>
      <c r="C73" s="95">
        <v>-82.59295252000001</v>
      </c>
      <c r="D73" s="95">
        <v>233.14398379999986</v>
      </c>
      <c r="E73" s="95">
        <v>0.37249198999999994</v>
      </c>
      <c r="F73" s="95">
        <v>233.51647578999984</v>
      </c>
      <c r="G73" s="95">
        <v>531.3687908500026</v>
      </c>
      <c r="H73" s="95">
        <v>-320.47720434</v>
      </c>
      <c r="I73" s="95">
        <v>210.89158651000258</v>
      </c>
      <c r="J73" s="95">
        <v>4.999466540000002</v>
      </c>
      <c r="K73" s="95">
        <v>215.8910530500026</v>
      </c>
      <c r="L73" s="7"/>
      <c r="M73" s="7"/>
      <c r="N73" s="7"/>
      <c r="O73" s="7"/>
      <c r="P73" s="7"/>
    </row>
    <row r="74" spans="1:16" ht="12.75">
      <c r="A74" s="39" t="s">
        <v>131</v>
      </c>
      <c r="B74" s="91">
        <v>54.32866982000001</v>
      </c>
      <c r="C74" s="91">
        <v>0</v>
      </c>
      <c r="D74" s="91">
        <v>54.32866982000001</v>
      </c>
      <c r="E74" s="91">
        <v>0.0012455899999999928</v>
      </c>
      <c r="F74" s="91">
        <v>54.32991541000001</v>
      </c>
      <c r="G74" s="91">
        <v>60.68689503000032</v>
      </c>
      <c r="H74" s="91">
        <v>0</v>
      </c>
      <c r="I74" s="91">
        <v>60.68689503000032</v>
      </c>
      <c r="J74" s="91">
        <v>9.28291458</v>
      </c>
      <c r="K74" s="91">
        <v>69.96980961000033</v>
      </c>
      <c r="L74" s="7"/>
      <c r="M74" s="7"/>
      <c r="N74" s="7"/>
      <c r="O74" s="7"/>
      <c r="P74" s="7"/>
    </row>
    <row r="75" spans="1:16" ht="12.75">
      <c r="A75" s="39" t="s">
        <v>132</v>
      </c>
      <c r="B75" s="91">
        <v>157.1895200699997</v>
      </c>
      <c r="C75" s="91">
        <v>-83.36758082547178</v>
      </c>
      <c r="D75" s="91">
        <v>73.82193924452793</v>
      </c>
      <c r="E75" s="91">
        <v>0.37502304999999997</v>
      </c>
      <c r="F75" s="91">
        <v>74.19696229452792</v>
      </c>
      <c r="G75" s="91">
        <v>364.77204829000135</v>
      </c>
      <c r="H75" s="91">
        <v>-317.8454146600031</v>
      </c>
      <c r="I75" s="91">
        <v>46.926633629998264</v>
      </c>
      <c r="J75" s="91">
        <v>-4.245740819999998</v>
      </c>
      <c r="K75" s="91">
        <v>42.68089280999827</v>
      </c>
      <c r="L75" s="7"/>
      <c r="M75" s="7"/>
      <c r="N75" s="7"/>
      <c r="O75" s="7"/>
      <c r="P75" s="7"/>
    </row>
    <row r="76" spans="1:16" ht="12.75">
      <c r="A76" s="39" t="s">
        <v>151</v>
      </c>
      <c r="B76" s="91">
        <v>100.31525150000004</v>
      </c>
      <c r="C76" s="91">
        <v>0.7746283090903887</v>
      </c>
      <c r="D76" s="91">
        <v>101.08987980909043</v>
      </c>
      <c r="E76" s="91">
        <v>-0.00377665</v>
      </c>
      <c r="F76" s="91">
        <v>101.08610315909043</v>
      </c>
      <c r="G76" s="91">
        <v>102.65157335999994</v>
      </c>
      <c r="H76" s="91">
        <v>-2.631789682448371</v>
      </c>
      <c r="I76" s="91">
        <v>100.01978367755157</v>
      </c>
      <c r="J76" s="91">
        <v>-0.05867756000000001</v>
      </c>
      <c r="K76" s="91">
        <v>99.96110611755157</v>
      </c>
      <c r="L76" s="7"/>
      <c r="M76" s="7"/>
      <c r="N76" s="7"/>
      <c r="O76" s="7"/>
      <c r="P76" s="7"/>
    </row>
    <row r="77" spans="1:16" ht="13.5" customHeight="1" thickBot="1">
      <c r="A77" s="39" t="s">
        <v>127</v>
      </c>
      <c r="B77" s="91">
        <v>3.9039949300001093</v>
      </c>
      <c r="C77" s="91">
        <v>0</v>
      </c>
      <c r="D77" s="91">
        <v>3.9039949300001093</v>
      </c>
      <c r="E77" s="91">
        <v>0</v>
      </c>
      <c r="F77" s="91">
        <v>3.9039949300001093</v>
      </c>
      <c r="G77" s="91">
        <v>3.257974170000074</v>
      </c>
      <c r="H77" s="91">
        <v>0</v>
      </c>
      <c r="I77" s="91">
        <v>3.257974170000074</v>
      </c>
      <c r="J77" s="91">
        <v>0.02097034</v>
      </c>
      <c r="K77" s="91">
        <v>3.278944510000074</v>
      </c>
      <c r="L77" s="7"/>
      <c r="M77" s="7"/>
      <c r="N77" s="7"/>
      <c r="O77" s="7"/>
      <c r="P77" s="7"/>
    </row>
    <row r="78" spans="1:16" ht="6" customHeight="1" thickTop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7"/>
      <c r="M78" s="7"/>
      <c r="N78" s="7"/>
      <c r="O78" s="7"/>
      <c r="P78" s="7"/>
    </row>
    <row r="79" spans="1:16" ht="13.5">
      <c r="A79" s="17">
        <v>2007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1" spans="1:21" ht="12.75">
      <c r="A81" s="47" t="s">
        <v>275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2"/>
      <c r="R81" s="42"/>
      <c r="S81" s="42"/>
      <c r="T81" s="42"/>
      <c r="U81" s="42"/>
    </row>
    <row r="82" spans="1:21" ht="13.5" thickBot="1">
      <c r="A82" s="37"/>
      <c r="B82" s="57" t="s">
        <v>240</v>
      </c>
      <c r="C82" s="78"/>
      <c r="D82" s="78"/>
      <c r="E82" s="78"/>
      <c r="F82" s="78"/>
      <c r="G82" s="57" t="s">
        <v>237</v>
      </c>
      <c r="H82" s="78"/>
      <c r="I82" s="78"/>
      <c r="J82" s="78"/>
      <c r="K82" s="78"/>
      <c r="L82" s="57" t="s">
        <v>235</v>
      </c>
      <c r="M82" s="78"/>
      <c r="N82" s="78"/>
      <c r="O82" s="78"/>
      <c r="P82" s="78"/>
      <c r="Q82" s="57" t="s">
        <v>169</v>
      </c>
      <c r="R82" s="44"/>
      <c r="S82" s="44"/>
      <c r="T82" s="44"/>
      <c r="U82" s="44"/>
    </row>
    <row r="83" spans="1:21" ht="35.25" thickBot="1" thickTop="1">
      <c r="A83" s="45"/>
      <c r="B83" s="65" t="s">
        <v>120</v>
      </c>
      <c r="C83" s="65" t="s">
        <v>156</v>
      </c>
      <c r="D83" s="65" t="s">
        <v>34</v>
      </c>
      <c r="E83" s="65" t="s">
        <v>35</v>
      </c>
      <c r="F83" s="65" t="s">
        <v>168</v>
      </c>
      <c r="G83" s="65" t="s">
        <v>120</v>
      </c>
      <c r="H83" s="65" t="s">
        <v>156</v>
      </c>
      <c r="I83" s="65" t="s">
        <v>34</v>
      </c>
      <c r="J83" s="65" t="s">
        <v>35</v>
      </c>
      <c r="K83" s="65" t="s">
        <v>168</v>
      </c>
      <c r="L83" s="65" t="s">
        <v>120</v>
      </c>
      <c r="M83" s="65" t="s">
        <v>156</v>
      </c>
      <c r="N83" s="65" t="s">
        <v>34</v>
      </c>
      <c r="O83" s="65" t="s">
        <v>35</v>
      </c>
      <c r="P83" s="65" t="s">
        <v>168</v>
      </c>
      <c r="Q83" s="65" t="s">
        <v>120</v>
      </c>
      <c r="R83" s="65" t="s">
        <v>156</v>
      </c>
      <c r="S83" s="65" t="s">
        <v>34</v>
      </c>
      <c r="T83" s="65" t="s">
        <v>35</v>
      </c>
      <c r="U83" s="65" t="s">
        <v>168</v>
      </c>
    </row>
    <row r="84" spans="1:21" ht="13.5" thickTop="1">
      <c r="A84" s="59" t="s">
        <v>120</v>
      </c>
      <c r="B84" s="95">
        <v>241.56891723999973</v>
      </c>
      <c r="C84" s="95">
        <v>-13.15759364</v>
      </c>
      <c r="D84" s="95">
        <v>228.41132359999975</v>
      </c>
      <c r="E84" s="95">
        <v>-2.3880980999999997</v>
      </c>
      <c r="F84" s="95">
        <v>226.02322549999974</v>
      </c>
      <c r="G84" s="95">
        <v>404.82373970999885</v>
      </c>
      <c r="H84" s="95">
        <v>-128.42891818</v>
      </c>
      <c r="I84" s="95">
        <v>276.3948215299988</v>
      </c>
      <c r="J84" s="95">
        <v>-2.00999256</v>
      </c>
      <c r="K84" s="95">
        <v>274.3848289699988</v>
      </c>
      <c r="L84" s="95">
        <v>283.32541896999885</v>
      </c>
      <c r="M84" s="95">
        <v>-67.207159087596</v>
      </c>
      <c r="N84" s="95">
        <v>216.11825988240287</v>
      </c>
      <c r="O84" s="95">
        <v>-4.949254580000001</v>
      </c>
      <c r="P84" s="95">
        <v>211.16900530240287</v>
      </c>
      <c r="Q84" s="95">
        <v>359.0164874799905</v>
      </c>
      <c r="R84" s="95">
        <v>-183.98656531340737</v>
      </c>
      <c r="S84" s="95">
        <v>175.0299221665831</v>
      </c>
      <c r="T84" s="95">
        <v>4.44016322</v>
      </c>
      <c r="U84" s="95">
        <v>179.4700853865831</v>
      </c>
    </row>
    <row r="85" spans="1:21" ht="12.75">
      <c r="A85" s="39" t="s">
        <v>131</v>
      </c>
      <c r="B85" s="91">
        <v>43.05510257</v>
      </c>
      <c r="C85" s="91">
        <v>0</v>
      </c>
      <c r="D85" s="91">
        <v>43.05510257</v>
      </c>
      <c r="E85" s="91">
        <v>0</v>
      </c>
      <c r="F85" s="91">
        <v>43.05510257</v>
      </c>
      <c r="G85" s="91">
        <v>56.40447149000002</v>
      </c>
      <c r="H85" s="91">
        <v>0</v>
      </c>
      <c r="I85" s="91">
        <v>56.40447149000002</v>
      </c>
      <c r="J85" s="91">
        <v>0</v>
      </c>
      <c r="K85" s="91">
        <v>56.40447149000002</v>
      </c>
      <c r="L85" s="91">
        <v>61.737792279999894</v>
      </c>
      <c r="M85" s="91">
        <v>0</v>
      </c>
      <c r="N85" s="91">
        <v>61.737792279999894</v>
      </c>
      <c r="O85" s="91">
        <v>-2.267177</v>
      </c>
      <c r="P85" s="91">
        <v>59.47061527999989</v>
      </c>
      <c r="Q85" s="91">
        <v>43.73185480999997</v>
      </c>
      <c r="R85" s="91">
        <v>0</v>
      </c>
      <c r="S85" s="91">
        <v>43.73185480999997</v>
      </c>
      <c r="T85" s="91">
        <v>3.5968259700000003</v>
      </c>
      <c r="U85" s="91">
        <v>47.32868077999997</v>
      </c>
    </row>
    <row r="86" spans="1:21" ht="12.75">
      <c r="A86" s="39" t="s">
        <v>132</v>
      </c>
      <c r="B86" s="91">
        <v>141.77230223000004</v>
      </c>
      <c r="C86" s="91">
        <v>-22.286472764165595</v>
      </c>
      <c r="D86" s="91">
        <v>119.48582946583444</v>
      </c>
      <c r="E86" s="91">
        <v>-2.3881541</v>
      </c>
      <c r="F86" s="91">
        <v>117.09767536583445</v>
      </c>
      <c r="G86" s="91">
        <v>282.93948959999847</v>
      </c>
      <c r="H86" s="91">
        <v>-129.8413729494614</v>
      </c>
      <c r="I86" s="91">
        <v>153.09811665053707</v>
      </c>
      <c r="J86" s="91">
        <v>1.4350770499999996</v>
      </c>
      <c r="K86" s="91">
        <v>154.53319370053705</v>
      </c>
      <c r="L86" s="91">
        <v>175.44282194000056</v>
      </c>
      <c r="M86" s="91">
        <v>-68.04834769098926</v>
      </c>
      <c r="N86" s="91">
        <v>107.3944742490113</v>
      </c>
      <c r="O86" s="91">
        <v>-0.10974036000000001</v>
      </c>
      <c r="P86" s="91">
        <v>107.28473388901129</v>
      </c>
      <c r="Q86" s="91">
        <v>231.37185370999208</v>
      </c>
      <c r="R86" s="91">
        <v>-176.93072249626786</v>
      </c>
      <c r="S86" s="91">
        <v>54.44113121372422</v>
      </c>
      <c r="T86" s="91">
        <v>1.436782679999999</v>
      </c>
      <c r="U86" s="91">
        <v>55.87791389372422</v>
      </c>
    </row>
    <row r="87" spans="1:21" ht="12.75">
      <c r="A87" s="39" t="s">
        <v>151</v>
      </c>
      <c r="B87" s="91">
        <v>55.33415680000002</v>
      </c>
      <c r="C87" s="91">
        <v>9.128879979245099</v>
      </c>
      <c r="D87" s="91">
        <v>64.46303677924512</v>
      </c>
      <c r="E87" s="91">
        <v>5.6E-05</v>
      </c>
      <c r="F87" s="91">
        <v>64.46309277924512</v>
      </c>
      <c r="G87" s="91">
        <v>62.884738070000175</v>
      </c>
      <c r="H87" s="91">
        <v>1.4124539138243435</v>
      </c>
      <c r="I87" s="91">
        <v>64.29719198382452</v>
      </c>
      <c r="J87" s="91">
        <v>-3.44506961</v>
      </c>
      <c r="K87" s="91">
        <v>60.85212237382452</v>
      </c>
      <c r="L87" s="91">
        <v>45.74649086999976</v>
      </c>
      <c r="M87" s="91">
        <v>0.8402814067724691</v>
      </c>
      <c r="N87" s="91">
        <v>46.58677227677223</v>
      </c>
      <c r="O87" s="91">
        <v>-2.5723372200000005</v>
      </c>
      <c r="P87" s="91">
        <v>44.01443505677223</v>
      </c>
      <c r="Q87" s="91">
        <v>92.02149776000013</v>
      </c>
      <c r="R87" s="91">
        <v>-7.05584133839875</v>
      </c>
      <c r="S87" s="91">
        <v>84.96565642160138</v>
      </c>
      <c r="T87" s="91">
        <v>-0.5934454299999997</v>
      </c>
      <c r="U87" s="91">
        <v>84.37221099160138</v>
      </c>
    </row>
    <row r="88" spans="1:21" ht="13.5" thickBot="1">
      <c r="A88" s="39" t="s">
        <v>127</v>
      </c>
      <c r="B88" s="91">
        <v>1.407355639999998</v>
      </c>
      <c r="C88" s="91">
        <v>0</v>
      </c>
      <c r="D88" s="91">
        <v>1.407355639999998</v>
      </c>
      <c r="E88" s="91">
        <v>0</v>
      </c>
      <c r="F88" s="91">
        <v>1.407355639999998</v>
      </c>
      <c r="G88" s="91">
        <v>2.5950405500000273</v>
      </c>
      <c r="H88" s="91">
        <v>0</v>
      </c>
      <c r="I88" s="91">
        <v>2.5950405500000273</v>
      </c>
      <c r="J88" s="91">
        <v>0</v>
      </c>
      <c r="K88" s="91">
        <v>2.5950405500000273</v>
      </c>
      <c r="L88" s="91">
        <v>0.39831388000001244</v>
      </c>
      <c r="M88" s="91">
        <v>0</v>
      </c>
      <c r="N88" s="91">
        <v>0.39831388000001244</v>
      </c>
      <c r="O88" s="91">
        <v>0</v>
      </c>
      <c r="P88" s="91">
        <v>0.39831388000001244</v>
      </c>
      <c r="Q88" s="91">
        <v>-8.10871880000005</v>
      </c>
      <c r="R88" s="91">
        <v>0</v>
      </c>
      <c r="S88" s="91">
        <v>-8.10871880000005</v>
      </c>
      <c r="T88" s="91">
        <v>0</v>
      </c>
      <c r="U88" s="91">
        <v>-8.10871880000005</v>
      </c>
    </row>
    <row r="89" spans="1:21" ht="6" customHeight="1" thickTop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2" spans="1:16" ht="13.5">
      <c r="A92" s="17">
        <v>2006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4" spans="1:21" ht="12.75">
      <c r="A94" s="47" t="s">
        <v>275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2"/>
      <c r="R94" s="42"/>
      <c r="S94" s="42"/>
      <c r="T94" s="42"/>
      <c r="U94" s="42"/>
    </row>
    <row r="95" spans="1:21" ht="13.5" thickBot="1">
      <c r="A95" s="37"/>
      <c r="B95" s="57" t="s">
        <v>240</v>
      </c>
      <c r="C95" s="78"/>
      <c r="D95" s="78"/>
      <c r="E95" s="78"/>
      <c r="F95" s="78"/>
      <c r="G95" s="57" t="s">
        <v>237</v>
      </c>
      <c r="H95" s="78"/>
      <c r="I95" s="78"/>
      <c r="J95" s="78"/>
      <c r="K95" s="78"/>
      <c r="L95" s="57" t="s">
        <v>235</v>
      </c>
      <c r="M95" s="78"/>
      <c r="N95" s="78"/>
      <c r="O95" s="78"/>
      <c r="P95" s="78"/>
      <c r="Q95" s="57" t="s">
        <v>169</v>
      </c>
      <c r="R95" s="44"/>
      <c r="S95" s="44"/>
      <c r="T95" s="44"/>
      <c r="U95" s="44"/>
    </row>
    <row r="96" spans="1:21" ht="35.25" thickBot="1" thickTop="1">
      <c r="A96" s="45"/>
      <c r="B96" s="65" t="s">
        <v>120</v>
      </c>
      <c r="C96" s="65" t="s">
        <v>156</v>
      </c>
      <c r="D96" s="65" t="s">
        <v>34</v>
      </c>
      <c r="E96" s="65" t="s">
        <v>35</v>
      </c>
      <c r="F96" s="65" t="s">
        <v>168</v>
      </c>
      <c r="G96" s="65" t="s">
        <v>120</v>
      </c>
      <c r="H96" s="65" t="s">
        <v>156</v>
      </c>
      <c r="I96" s="65" t="s">
        <v>34</v>
      </c>
      <c r="J96" s="65" t="s">
        <v>35</v>
      </c>
      <c r="K96" s="65" t="s">
        <v>168</v>
      </c>
      <c r="L96" s="65" t="s">
        <v>120</v>
      </c>
      <c r="M96" s="65" t="s">
        <v>156</v>
      </c>
      <c r="N96" s="65" t="s">
        <v>34</v>
      </c>
      <c r="O96" s="65" t="s">
        <v>35</v>
      </c>
      <c r="P96" s="65" t="s">
        <v>168</v>
      </c>
      <c r="Q96" s="65" t="s">
        <v>120</v>
      </c>
      <c r="R96" s="65" t="s">
        <v>156</v>
      </c>
      <c r="S96" s="65" t="s">
        <v>34</v>
      </c>
      <c r="T96" s="65" t="s">
        <v>35</v>
      </c>
      <c r="U96" s="65" t="s">
        <v>168</v>
      </c>
    </row>
    <row r="97" spans="1:21" ht="13.5" thickTop="1">
      <c r="A97" s="59" t="s">
        <v>120</v>
      </c>
      <c r="B97" s="95">
        <v>226.73874107000043</v>
      </c>
      <c r="C97" s="95">
        <v>-14.299269640000029</v>
      </c>
      <c r="D97" s="95">
        <v>212.4394714300004</v>
      </c>
      <c r="E97" s="95">
        <v>-2.1274097700000008</v>
      </c>
      <c r="F97" s="95">
        <v>210.31206166000038</v>
      </c>
      <c r="G97" s="95">
        <v>390.0707930899996</v>
      </c>
      <c r="H97" s="95">
        <v>-186.1454083283753</v>
      </c>
      <c r="I97" s="95">
        <v>203.9253847616243</v>
      </c>
      <c r="J97" s="95">
        <v>-8.521679076279726</v>
      </c>
      <c r="K97" s="95">
        <v>195.40370568534456</v>
      </c>
      <c r="L97" s="95">
        <v>531.8501849699992</v>
      </c>
      <c r="M97" s="95">
        <v>73.26653794837507</v>
      </c>
      <c r="N97" s="95">
        <v>605.1167229183743</v>
      </c>
      <c r="O97" s="95">
        <v>-265.62202315372025</v>
      </c>
      <c r="P97" s="95">
        <v>339.49469976465406</v>
      </c>
      <c r="Q97" s="95">
        <v>109.58630297000197</v>
      </c>
      <c r="R97" s="95">
        <v>130.7740281400439</v>
      </c>
      <c r="S97" s="95">
        <v>240.36033111004588</v>
      </c>
      <c r="T97" s="95">
        <v>-9.89000769</v>
      </c>
      <c r="U97" s="95">
        <v>230.47032342004587</v>
      </c>
    </row>
    <row r="98" spans="1:21" ht="12.75">
      <c r="A98" s="39" t="s">
        <v>131</v>
      </c>
      <c r="B98" s="91">
        <v>1.9935472100000007</v>
      </c>
      <c r="C98" s="91">
        <v>0</v>
      </c>
      <c r="D98" s="91">
        <v>1.9935472100000007</v>
      </c>
      <c r="E98" s="91">
        <v>0</v>
      </c>
      <c r="F98" s="91">
        <v>1.9935472100000007</v>
      </c>
      <c r="G98" s="91">
        <v>12.718500609999998</v>
      </c>
      <c r="H98" s="91">
        <v>0</v>
      </c>
      <c r="I98" s="91">
        <v>12.718500609999998</v>
      </c>
      <c r="J98" s="91">
        <v>0</v>
      </c>
      <c r="K98" s="91">
        <v>12.718500609999998</v>
      </c>
      <c r="L98" s="91">
        <v>41.14541960000009</v>
      </c>
      <c r="M98" s="91">
        <v>0</v>
      </c>
      <c r="N98" s="91">
        <v>41.14541960000009</v>
      </c>
      <c r="O98" s="91">
        <v>0</v>
      </c>
      <c r="P98" s="91">
        <v>41.14541960000009</v>
      </c>
      <c r="Q98" s="91">
        <v>41.22711640999992</v>
      </c>
      <c r="R98" s="91">
        <v>0</v>
      </c>
      <c r="S98" s="91">
        <v>41.22711640999992</v>
      </c>
      <c r="T98" s="91">
        <v>-0.00813649617</v>
      </c>
      <c r="U98" s="91">
        <v>41.21897991382992</v>
      </c>
    </row>
    <row r="99" spans="1:21" ht="12.75">
      <c r="A99" s="39" t="s">
        <v>132</v>
      </c>
      <c r="B99" s="91">
        <v>133.28032620000053</v>
      </c>
      <c r="C99" s="91">
        <v>-21.41951942042016</v>
      </c>
      <c r="D99" s="91">
        <v>111.86080677958037</v>
      </c>
      <c r="E99" s="91">
        <v>-2.0374256700000006</v>
      </c>
      <c r="F99" s="91">
        <v>109.82338110958037</v>
      </c>
      <c r="G99" s="91">
        <v>306.4908883199989</v>
      </c>
      <c r="H99" s="91">
        <v>-187.80550100496924</v>
      </c>
      <c r="I99" s="91">
        <v>118.68538731502963</v>
      </c>
      <c r="J99" s="91">
        <v>-8.652128176279724</v>
      </c>
      <c r="K99" s="91">
        <v>110.03325913874991</v>
      </c>
      <c r="L99" s="91">
        <v>149.23751419999914</v>
      </c>
      <c r="M99" s="91">
        <v>79.42726295391952</v>
      </c>
      <c r="N99" s="91">
        <v>228.66477715391866</v>
      </c>
      <c r="O99" s="91">
        <v>-30.553415</v>
      </c>
      <c r="P99" s="91">
        <v>198.11136215391866</v>
      </c>
      <c r="Q99" s="91">
        <v>-2.8324804799972334</v>
      </c>
      <c r="R99" s="91">
        <v>138.3839217024148</v>
      </c>
      <c r="S99" s="91">
        <v>135.55144122241757</v>
      </c>
      <c r="T99" s="91">
        <v>5.503579062449724</v>
      </c>
      <c r="U99" s="91">
        <v>141.05502028486728</v>
      </c>
    </row>
    <row r="100" spans="1:21" ht="12.75">
      <c r="A100" s="39" t="s">
        <v>151</v>
      </c>
      <c r="B100" s="91">
        <v>89.47322230000005</v>
      </c>
      <c r="C100" s="91">
        <v>7.120242496020651</v>
      </c>
      <c r="D100" s="91">
        <v>96.5934647960207</v>
      </c>
      <c r="E100" s="91">
        <v>0.05254571000000001</v>
      </c>
      <c r="F100" s="91">
        <v>96.6460105060207</v>
      </c>
      <c r="G100" s="91">
        <v>70.17840340999983</v>
      </c>
      <c r="H100" s="91">
        <v>1.6600996526980865</v>
      </c>
      <c r="I100" s="91">
        <v>71.83850306269792</v>
      </c>
      <c r="J100" s="91">
        <v>0.14130471000000003</v>
      </c>
      <c r="K100" s="91">
        <v>71.97980777269792</v>
      </c>
      <c r="L100" s="91">
        <v>342.9663738800001</v>
      </c>
      <c r="M100" s="91">
        <v>-6.160426148718727</v>
      </c>
      <c r="N100" s="91">
        <v>336.8059477312814</v>
      </c>
      <c r="O100" s="91">
        <v>-240.08673249999998</v>
      </c>
      <c r="P100" s="91">
        <v>96.7192152312814</v>
      </c>
      <c r="Q100" s="91">
        <v>78.05904730000017</v>
      </c>
      <c r="R100" s="91">
        <v>-7.6095621301723355</v>
      </c>
      <c r="S100" s="91">
        <v>70.44948516982784</v>
      </c>
      <c r="T100" s="91">
        <v>-15.484499910000013</v>
      </c>
      <c r="U100" s="91">
        <v>54.96498525982783</v>
      </c>
    </row>
    <row r="101" spans="1:21" ht="13.5" thickBot="1">
      <c r="A101" s="39" t="s">
        <v>127</v>
      </c>
      <c r="B101" s="91">
        <v>2.0058969299999916</v>
      </c>
      <c r="C101" s="91">
        <v>0</v>
      </c>
      <c r="D101" s="91">
        <v>2.0058969299999916</v>
      </c>
      <c r="E101" s="91">
        <v>0.03743838999999989</v>
      </c>
      <c r="F101" s="91">
        <v>2.0433353199999913</v>
      </c>
      <c r="G101" s="91">
        <v>0.8203330800000113</v>
      </c>
      <c r="H101" s="91">
        <v>0</v>
      </c>
      <c r="I101" s="91">
        <v>0.8203330800000113</v>
      </c>
      <c r="J101" s="91">
        <v>-0.010855610000001797</v>
      </c>
      <c r="K101" s="91">
        <v>0.8094774700000095</v>
      </c>
      <c r="L101" s="91">
        <v>-1.499122709999956</v>
      </c>
      <c r="M101" s="91">
        <v>0</v>
      </c>
      <c r="N101" s="91">
        <v>-1.499122709999956</v>
      </c>
      <c r="O101" s="91">
        <v>5.018124346279729</v>
      </c>
      <c r="P101" s="91">
        <v>3.5190016362797727</v>
      </c>
      <c r="Q101" s="91">
        <v>-6.869580260000019</v>
      </c>
      <c r="R101" s="91">
        <v>0</v>
      </c>
      <c r="S101" s="91">
        <v>-6.869580260000019</v>
      </c>
      <c r="T101" s="91">
        <v>0.09904965372029073</v>
      </c>
      <c r="U101" s="91">
        <v>-6.770530606279728</v>
      </c>
    </row>
    <row r="102" spans="1:21" ht="6" customHeight="1" thickTop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5" spans="1:16" ht="13.5">
      <c r="A105" s="17">
        <v>2005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7" spans="1:21" ht="12.75">
      <c r="A107" s="47" t="s">
        <v>275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2"/>
      <c r="R107" s="42"/>
      <c r="S107" s="42"/>
      <c r="T107" s="42"/>
      <c r="U107" s="42"/>
    </row>
    <row r="108" spans="1:21" ht="13.5" thickBot="1">
      <c r="A108" s="37"/>
      <c r="B108" s="57" t="s">
        <v>240</v>
      </c>
      <c r="C108" s="78"/>
      <c r="D108" s="78"/>
      <c r="E108" s="78"/>
      <c r="F108" s="78"/>
      <c r="G108" s="57" t="s">
        <v>237</v>
      </c>
      <c r="H108" s="78"/>
      <c r="I108" s="78"/>
      <c r="J108" s="78"/>
      <c r="K108" s="78"/>
      <c r="L108" s="57" t="s">
        <v>235</v>
      </c>
      <c r="M108" s="78"/>
      <c r="N108" s="78"/>
      <c r="O108" s="78"/>
      <c r="P108" s="78"/>
      <c r="Q108" s="57" t="s">
        <v>169</v>
      </c>
      <c r="R108" s="44"/>
      <c r="S108" s="44"/>
      <c r="T108" s="44"/>
      <c r="U108" s="44"/>
    </row>
    <row r="109" spans="1:21" ht="35.25" thickBot="1" thickTop="1">
      <c r="A109" s="45"/>
      <c r="B109" s="65" t="s">
        <v>120</v>
      </c>
      <c r="C109" s="65" t="s">
        <v>156</v>
      </c>
      <c r="D109" s="65" t="s">
        <v>34</v>
      </c>
      <c r="E109" s="65" t="s">
        <v>35</v>
      </c>
      <c r="F109" s="65" t="s">
        <v>168</v>
      </c>
      <c r="G109" s="65" t="s">
        <v>120</v>
      </c>
      <c r="H109" s="65" t="s">
        <v>156</v>
      </c>
      <c r="I109" s="65" t="s">
        <v>34</v>
      </c>
      <c r="J109" s="65" t="s">
        <v>35</v>
      </c>
      <c r="K109" s="65" t="s">
        <v>168</v>
      </c>
      <c r="L109" s="65" t="s">
        <v>120</v>
      </c>
      <c r="M109" s="65" t="s">
        <v>156</v>
      </c>
      <c r="N109" s="65" t="s">
        <v>34</v>
      </c>
      <c r="O109" s="65" t="s">
        <v>35</v>
      </c>
      <c r="P109" s="65" t="s">
        <v>168</v>
      </c>
      <c r="Q109" s="65" t="s">
        <v>120</v>
      </c>
      <c r="R109" s="65" t="s">
        <v>156</v>
      </c>
      <c r="S109" s="65" t="s">
        <v>34</v>
      </c>
      <c r="T109" s="65" t="s">
        <v>35</v>
      </c>
      <c r="U109" s="65" t="s">
        <v>168</v>
      </c>
    </row>
    <row r="110" spans="1:21" ht="13.5" thickTop="1">
      <c r="A110" s="59" t="s">
        <v>120</v>
      </c>
      <c r="B110" s="53" t="s">
        <v>243</v>
      </c>
      <c r="C110" s="53" t="s">
        <v>243</v>
      </c>
      <c r="D110" s="53" t="s">
        <v>243</v>
      </c>
      <c r="E110" s="53" t="s">
        <v>243</v>
      </c>
      <c r="F110" s="53" t="s">
        <v>243</v>
      </c>
      <c r="G110" s="53" t="s">
        <v>243</v>
      </c>
      <c r="H110" s="53" t="s">
        <v>243</v>
      </c>
      <c r="I110" s="53" t="s">
        <v>243</v>
      </c>
      <c r="J110" s="53" t="s">
        <v>243</v>
      </c>
      <c r="K110" s="53" t="s">
        <v>243</v>
      </c>
      <c r="L110" s="53">
        <v>390.8547011399999</v>
      </c>
      <c r="M110" s="53">
        <f>M59</f>
        <v>-168.82129066934561</v>
      </c>
      <c r="N110" s="53">
        <f>L110+M110</f>
        <v>222.0334104706543</v>
      </c>
      <c r="O110" s="53">
        <f>P110-N110</f>
        <v>0.966589529345697</v>
      </c>
      <c r="P110" s="53">
        <f>223</f>
        <v>223</v>
      </c>
      <c r="Q110" s="53">
        <v>157.66407334999698</v>
      </c>
      <c r="R110" s="53">
        <v>64.27506425969186</v>
      </c>
      <c r="S110" s="53">
        <v>221.93913760968883</v>
      </c>
      <c r="T110" s="53">
        <v>-0.13986273999999502</v>
      </c>
      <c r="U110" s="53">
        <v>221.79927486968884</v>
      </c>
    </row>
    <row r="111" spans="1:21" ht="12.75">
      <c r="A111" s="39" t="s">
        <v>131</v>
      </c>
      <c r="B111" s="84" t="s">
        <v>243</v>
      </c>
      <c r="C111" s="84" t="s">
        <v>243</v>
      </c>
      <c r="D111" s="84" t="s">
        <v>243</v>
      </c>
      <c r="E111" s="84" t="s">
        <v>243</v>
      </c>
      <c r="F111" s="84" t="s">
        <v>243</v>
      </c>
      <c r="G111" s="84" t="s">
        <v>243</v>
      </c>
      <c r="H111" s="84" t="s">
        <v>243</v>
      </c>
      <c r="I111" s="84" t="s">
        <v>243</v>
      </c>
      <c r="J111" s="84" t="s">
        <v>243</v>
      </c>
      <c r="K111" s="84" t="s">
        <v>243</v>
      </c>
      <c r="L111" s="52">
        <v>26.76882569999999</v>
      </c>
      <c r="M111" s="52">
        <f>M60</f>
        <v>0</v>
      </c>
      <c r="N111" s="52">
        <f>L111+M111</f>
        <v>26.76882569999999</v>
      </c>
      <c r="O111" s="84" t="s">
        <v>243</v>
      </c>
      <c r="P111" s="52" t="s">
        <v>243</v>
      </c>
      <c r="Q111" s="52">
        <v>-7.2600382900000024</v>
      </c>
      <c r="R111" s="52">
        <v>0</v>
      </c>
      <c r="S111" s="52">
        <v>-7.2600382900000024</v>
      </c>
      <c r="T111" s="52">
        <v>0</v>
      </c>
      <c r="U111" s="52">
        <v>-7.2600382900000024</v>
      </c>
    </row>
    <row r="112" spans="1:21" ht="12.75">
      <c r="A112" s="39" t="s">
        <v>132</v>
      </c>
      <c r="B112" s="84" t="s">
        <v>243</v>
      </c>
      <c r="C112" s="84" t="s">
        <v>243</v>
      </c>
      <c r="D112" s="84" t="s">
        <v>243</v>
      </c>
      <c r="E112" s="84" t="s">
        <v>243</v>
      </c>
      <c r="F112" s="84" t="s">
        <v>243</v>
      </c>
      <c r="G112" s="84" t="s">
        <v>243</v>
      </c>
      <c r="H112" s="84" t="s">
        <v>243</v>
      </c>
      <c r="I112" s="84" t="s">
        <v>243</v>
      </c>
      <c r="J112" s="84" t="s">
        <v>243</v>
      </c>
      <c r="K112" s="84" t="s">
        <v>243</v>
      </c>
      <c r="L112" s="52">
        <v>292.07993587000004</v>
      </c>
      <c r="M112" s="52">
        <f>M61</f>
        <v>-162.09748996693042</v>
      </c>
      <c r="N112" s="52">
        <f>L112+M112</f>
        <v>129.98244590306962</v>
      </c>
      <c r="O112" s="84" t="s">
        <v>243</v>
      </c>
      <c r="P112" s="84" t="s">
        <v>243</v>
      </c>
      <c r="Q112" s="52">
        <v>77.00554528999857</v>
      </c>
      <c r="R112" s="52">
        <v>76.4146953640341</v>
      </c>
      <c r="S112" s="52">
        <v>153.42024065403268</v>
      </c>
      <c r="T112" s="52">
        <v>-0.029475909999997385</v>
      </c>
      <c r="U112" s="52">
        <v>153.39076474403268</v>
      </c>
    </row>
    <row r="113" spans="1:21" ht="12.75">
      <c r="A113" s="39" t="s">
        <v>151</v>
      </c>
      <c r="B113" s="84" t="s">
        <v>243</v>
      </c>
      <c r="C113" s="84" t="s">
        <v>243</v>
      </c>
      <c r="D113" s="84" t="s">
        <v>243</v>
      </c>
      <c r="E113" s="84" t="s">
        <v>243</v>
      </c>
      <c r="F113" s="84" t="s">
        <v>243</v>
      </c>
      <c r="G113" s="84" t="s">
        <v>243</v>
      </c>
      <c r="H113" s="84" t="s">
        <v>243</v>
      </c>
      <c r="I113" s="84" t="s">
        <v>243</v>
      </c>
      <c r="J113" s="84" t="s">
        <v>243</v>
      </c>
      <c r="K113" s="84" t="s">
        <v>243</v>
      </c>
      <c r="L113" s="52">
        <v>74.83112885999996</v>
      </c>
      <c r="M113" s="52">
        <f>M62</f>
        <v>-6.711874692415226</v>
      </c>
      <c r="N113" s="52">
        <f>L113+M113</f>
        <v>68.11925416758474</v>
      </c>
      <c r="O113" s="84" t="s">
        <v>243</v>
      </c>
      <c r="P113" s="84" t="s">
        <v>243</v>
      </c>
      <c r="Q113" s="52">
        <v>73.53370767000017</v>
      </c>
      <c r="R113" s="52">
        <v>-12.142231104341887</v>
      </c>
      <c r="S113" s="52">
        <v>61.39147656565828</v>
      </c>
      <c r="T113" s="52">
        <v>0.09445385000000016</v>
      </c>
      <c r="U113" s="52">
        <v>61.48593041565828</v>
      </c>
    </row>
    <row r="114" spans="1:21" ht="13.5" thickBot="1">
      <c r="A114" s="39" t="s">
        <v>127</v>
      </c>
      <c r="B114" s="84" t="s">
        <v>243</v>
      </c>
      <c r="C114" s="84" t="s">
        <v>243</v>
      </c>
      <c r="D114" s="84" t="s">
        <v>243</v>
      </c>
      <c r="E114" s="84" t="s">
        <v>243</v>
      </c>
      <c r="F114" s="84" t="s">
        <v>243</v>
      </c>
      <c r="G114" s="84" t="s">
        <v>243</v>
      </c>
      <c r="H114" s="84" t="s">
        <v>243</v>
      </c>
      <c r="I114" s="84" t="s">
        <v>243</v>
      </c>
      <c r="J114" s="84" t="s">
        <v>243</v>
      </c>
      <c r="K114" s="84" t="s">
        <v>243</v>
      </c>
      <c r="L114" s="52">
        <v>-2.825189290000002</v>
      </c>
      <c r="M114" s="52">
        <f>M63</f>
        <v>0</v>
      </c>
      <c r="N114" s="52">
        <f>L114+M114</f>
        <v>-2.825189290000002</v>
      </c>
      <c r="O114" s="84" t="s">
        <v>243</v>
      </c>
      <c r="P114" s="84" t="s">
        <v>243</v>
      </c>
      <c r="Q114" s="52">
        <v>14.384358679999787</v>
      </c>
      <c r="R114" s="52">
        <v>0</v>
      </c>
      <c r="S114" s="52">
        <v>14.384358679999787</v>
      </c>
      <c r="T114" s="52">
        <v>-0.204840679999999</v>
      </c>
      <c r="U114" s="52">
        <v>14.179517999999788</v>
      </c>
    </row>
    <row r="115" spans="1:21" ht="6" customHeight="1" thickTop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</sheetData>
  <hyperlinks>
    <hyperlink ref="A6" location="Reconciliation_1!A17" display="Adjusted operating result by segment"/>
    <hyperlink ref="A8" location="Reconciliation_1!A29" display="Reconciliation_1!A29"/>
    <hyperlink ref="A9" location="Reconciliation_1!A41" display="Reconciliation_1!A41"/>
    <hyperlink ref="R6" location="'Table of Contents'!A5" display="Table of Contents"/>
    <hyperlink ref="A11" location="Reconciliation_1!A67" display="Adjusted EBITDA by segment"/>
    <hyperlink ref="A10" location="Reconciliation_1!A54" display="Reconciliation_1!A54"/>
    <hyperlink ref="A13" location="Reconciliation_1!A79" display="Reconciliation_1!A79"/>
    <hyperlink ref="A14" location="Reconciliation_1!A92" display="Reconciliation_1!A92"/>
    <hyperlink ref="A15" location="Reconciliation_1!A105" display="Reconciliation_1!A105"/>
    <hyperlink ref="A7" location="Reconciliation_1!A19" display="Reconciliation_1!A19"/>
    <hyperlink ref="A12" location="Reconciliation_1!A69" display="Reconciliation_1!A69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48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GalpEnergia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Download</dc:title>
  <dc:subject/>
  <dc:creator>150274</dc:creator>
  <cp:keywords/>
  <dc:description/>
  <cp:lastModifiedBy>EDS_Petrogal</cp:lastModifiedBy>
  <cp:lastPrinted>2008-08-05T19:03:04Z</cp:lastPrinted>
  <dcterms:created xsi:type="dcterms:W3CDTF">2006-10-30T11:00:02Z</dcterms:created>
  <dcterms:modified xsi:type="dcterms:W3CDTF">2008-08-06T16:39:16Z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">
    <vt:lpwstr>2008</vt:lpwstr>
  </property>
  <property fmtid="{D5CDD505-2E9C-101B-9397-08002B2CF9AE}" pid="3" name="Trimestre">
    <vt:lpwstr>2</vt:lpwstr>
  </property>
  <property fmtid="{D5CDD505-2E9C-101B-9397-08002B2CF9AE}" pid="4" name="RelatorioTema">
    <vt:lpwstr>1</vt:lpwstr>
  </property>
  <property fmtid="{D5CDD505-2E9C-101B-9397-08002B2CF9AE}" pid="5" name="ContentType">
    <vt:lpwstr>RelatorioTrimestral</vt:lpwstr>
  </property>
  <property fmtid="{D5CDD505-2E9C-101B-9397-08002B2CF9AE}" pid="6" name="RelatorioSubtema">
    <vt:lpwstr>2</vt:lpwstr>
  </property>
  <property fmtid="{D5CDD505-2E9C-101B-9397-08002B2CF9AE}" pid="7" name="DocumentoAutor">
    <vt:lpwstr/>
  </property>
  <property fmtid="{D5CDD505-2E9C-101B-9397-08002B2CF9AE}" pid="8" name="DocumentoAutorFuncao">
    <vt:lpwstr/>
  </property>
</Properties>
</file>